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26SEP 2022\SEGUIMIENTO PLAN DE ACCIÓN 2023\ULTIMA VERSION IIT 2023\"/>
    </mc:Choice>
  </mc:AlternateContent>
  <bookViews>
    <workbookView xWindow="0" yWindow="0" windowWidth="20490" windowHeight="7755" tabRatio="785" firstSheet="7" activeTab="9"/>
  </bookViews>
  <sheets>
    <sheet name="PORTADA" sheetId="9" r:id="rId1"/>
    <sheet name=" 1. INSTITUCIONALIDAD II TRIM" sheetId="25" r:id="rId2"/>
    <sheet name="2. CONECTIVIDAD II TRIM" sheetId="26" r:id="rId3"/>
    <sheet name=" 3. COMPETITIVIDAD II TRIM" sheetId="27" r:id="rId4"/>
    <sheet name="4. INFRAESTRUCTURA P TRANSFORMA" sheetId="31" r:id="rId5"/>
    <sheet name="5. SOSTENIBILIDAD AMBIENTAL II " sheetId="28" r:id="rId6"/>
    <sheet name="6. INDUSTRIA CAD SUM. II TRIM" sheetId="29" r:id="rId7"/>
    <sheet name="7. SEG OPERACIONAL Y AVIACION C" sheetId="30" r:id="rId8"/>
    <sheet name="8. DESARROLLO DEL TALENTO HUMAN" sheetId="24" r:id="rId9"/>
    <sheet name="9. CONSOLIDACION DE LA TRANFORM" sheetId="32" r:id="rId10"/>
  </sheets>
  <externalReferences>
    <externalReference r:id="rId11"/>
    <externalReference r:id="rId12"/>
    <externalReference r:id="rId13"/>
  </externalReferences>
  <definedNames>
    <definedName name="_xlnm._FilterDatabase" localSheetId="1" hidden="1">' 1. INSTITUCIONALIDAD II TRIM'!$M$2:$P$2</definedName>
    <definedName name="_xlnm._FilterDatabase" localSheetId="4" hidden="1">'4. INFRAESTRUCTURA P TRANSFORMA'!$A$2:$AQ$2</definedName>
    <definedName name="_xlnm._FilterDatabase" localSheetId="9" hidden="1">'9. CONSOLIDACION DE LA TRANFORM'!$A$2:$AR$198</definedName>
    <definedName name="_xlnm.Print_Area" localSheetId="1">' 1. INSTITUCIONALIDAD II TRIM'!$A$1:$P$90</definedName>
    <definedName name="_xlnm.Print_Area" localSheetId="3">' 3. COMPETITIVIDAD II TRIM'!$A$1:$P$40</definedName>
    <definedName name="_xlnm.Print_Area" localSheetId="2">'2. CONECTIVIDAD II TRIM'!$A$1:$P$58</definedName>
    <definedName name="_xlnm.Print_Area" localSheetId="6">'6. INDUSTRIA CAD SUM. II TRIM'!$A$1:$P$42</definedName>
    <definedName name="_xlnm.Print_Area" localSheetId="7">'7. SEG OPERACIONAL Y AVIACION C'!$A$1:$P$114</definedName>
    <definedName name="_xlnm.Print_Area" localSheetId="9">'9. CONSOLIDACION DE LA TRANFORM'!$A$1:$P$198</definedName>
    <definedName name="_xlnm.Print_Area" localSheetId="0">PORTADA!$A$1:$E$6</definedName>
    <definedName name="_xlnm.Print_Titles" localSheetId="1">' 1. INSTITUCIONALIDAD II TRIM'!$1:$2</definedName>
    <definedName name="_xlnm.Print_Titles" localSheetId="3">' 3. COMPETITIVIDAD II TRIM'!$1:$2</definedName>
    <definedName name="_xlnm.Print_Titles" localSheetId="5">'5. SOSTENIBILIDAD AMBIENTAL II '!$1:$2</definedName>
    <definedName name="_xlnm.Print_Titles" localSheetId="7">'7. SEG OPERACIONAL Y AVIACION C'!$1:$2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98" i="32" l="1"/>
  <c r="S198" i="32"/>
  <c r="X193" i="32" s="1"/>
  <c r="R198" i="32"/>
  <c r="Q198" i="32"/>
  <c r="U198" i="32" s="1"/>
  <c r="T197" i="32"/>
  <c r="S197" i="32"/>
  <c r="R197" i="32"/>
  <c r="Q197" i="32"/>
  <c r="U197" i="32" s="1"/>
  <c r="T196" i="32"/>
  <c r="S196" i="32"/>
  <c r="R196" i="32"/>
  <c r="Q196" i="32"/>
  <c r="T195" i="32"/>
  <c r="S195" i="32"/>
  <c r="R195" i="32"/>
  <c r="Q195" i="32"/>
  <c r="T194" i="32"/>
  <c r="S194" i="32"/>
  <c r="R194" i="32"/>
  <c r="U194" i="32" s="1"/>
  <c r="Q194" i="32"/>
  <c r="Y193" i="32"/>
  <c r="T193" i="32"/>
  <c r="S193" i="32"/>
  <c r="R193" i="32"/>
  <c r="Q193" i="32"/>
  <c r="T192" i="32"/>
  <c r="S192" i="32"/>
  <c r="R192" i="32"/>
  <c r="Q192" i="32"/>
  <c r="T191" i="32"/>
  <c r="S191" i="32"/>
  <c r="R191" i="32"/>
  <c r="Q191" i="32"/>
  <c r="T190" i="32"/>
  <c r="S190" i="32"/>
  <c r="R190" i="32"/>
  <c r="Q190" i="32"/>
  <c r="T189" i="32"/>
  <c r="S189" i="32"/>
  <c r="R189" i="32"/>
  <c r="Q189" i="32"/>
  <c r="T188" i="32"/>
  <c r="S188" i="32"/>
  <c r="R188" i="32"/>
  <c r="Q188" i="32"/>
  <c r="T187" i="32"/>
  <c r="S187" i="32"/>
  <c r="R187" i="32"/>
  <c r="Q187" i="32"/>
  <c r="T186" i="32"/>
  <c r="Y185" i="32" s="1"/>
  <c r="S186" i="32"/>
  <c r="X185" i="32" s="1"/>
  <c r="R186" i="32"/>
  <c r="Q186" i="32"/>
  <c r="T185" i="32"/>
  <c r="S185" i="32"/>
  <c r="R185" i="32"/>
  <c r="Q185" i="32"/>
  <c r="T184" i="32"/>
  <c r="Y183" i="32" s="1"/>
  <c r="S184" i="32"/>
  <c r="X183" i="32" s="1"/>
  <c r="R184" i="32"/>
  <c r="W183" i="32" s="1"/>
  <c r="I183" i="32" s="1"/>
  <c r="Q184" i="32"/>
  <c r="V183" i="32" s="1"/>
  <c r="T183" i="32"/>
  <c r="S183" i="32"/>
  <c r="R183" i="32"/>
  <c r="Q183" i="32"/>
  <c r="T182" i="32"/>
  <c r="S182" i="32"/>
  <c r="R182" i="32"/>
  <c r="Q182" i="32"/>
  <c r="T181" i="32"/>
  <c r="S181" i="32"/>
  <c r="R181" i="32"/>
  <c r="Q181" i="32"/>
  <c r="T180" i="32"/>
  <c r="S180" i="32"/>
  <c r="X177" i="32" s="1"/>
  <c r="R180" i="32"/>
  <c r="Q180" i="32"/>
  <c r="T179" i="32"/>
  <c r="S179" i="32"/>
  <c r="R179" i="32"/>
  <c r="Q179" i="32"/>
  <c r="T178" i="32"/>
  <c r="S178" i="32"/>
  <c r="R178" i="32"/>
  <c r="Q178" i="32"/>
  <c r="U178" i="32" s="1"/>
  <c r="W177" i="32"/>
  <c r="I177" i="32" s="1"/>
  <c r="T177" i="32"/>
  <c r="S177" i="32"/>
  <c r="R177" i="32"/>
  <c r="Q177" i="32"/>
  <c r="U177" i="32" s="1"/>
  <c r="T176" i="32"/>
  <c r="S176" i="32"/>
  <c r="R176" i="32"/>
  <c r="Q176" i="32"/>
  <c r="T175" i="32"/>
  <c r="S175" i="32"/>
  <c r="R175" i="32"/>
  <c r="Q175" i="32"/>
  <c r="U175" i="32" s="1"/>
  <c r="T174" i="32"/>
  <c r="S174" i="32"/>
  <c r="R174" i="32"/>
  <c r="W173" i="32" s="1"/>
  <c r="I173" i="32" s="1"/>
  <c r="Q174" i="32"/>
  <c r="T173" i="32"/>
  <c r="S173" i="32"/>
  <c r="R173" i="32"/>
  <c r="Q173" i="32"/>
  <c r="T172" i="32"/>
  <c r="S172" i="32"/>
  <c r="R172" i="32"/>
  <c r="Q172" i="32"/>
  <c r="T171" i="32"/>
  <c r="S171" i="32"/>
  <c r="R171" i="32"/>
  <c r="Q171" i="32"/>
  <c r="T170" i="32"/>
  <c r="S170" i="32"/>
  <c r="R170" i="32"/>
  <c r="Q170" i="32"/>
  <c r="T169" i="32"/>
  <c r="S169" i="32"/>
  <c r="R169" i="32"/>
  <c r="Q169" i="32"/>
  <c r="T168" i="32"/>
  <c r="S168" i="32"/>
  <c r="R168" i="32"/>
  <c r="Q168" i="32"/>
  <c r="T167" i="32"/>
  <c r="U167" i="32" s="1"/>
  <c r="S167" i="32"/>
  <c r="R167" i="32"/>
  <c r="Q167" i="32"/>
  <c r="T166" i="32"/>
  <c r="Y165" i="32" s="1"/>
  <c r="S166" i="32"/>
  <c r="R166" i="32"/>
  <c r="Q166" i="32"/>
  <c r="T165" i="32"/>
  <c r="S165" i="32"/>
  <c r="R165" i="32"/>
  <c r="Q165" i="32"/>
  <c r="T164" i="32"/>
  <c r="Y161" i="32" s="1"/>
  <c r="S164" i="32"/>
  <c r="R164" i="32"/>
  <c r="Q164" i="32"/>
  <c r="T163" i="32"/>
  <c r="S163" i="32"/>
  <c r="R163" i="32"/>
  <c r="Q163" i="32"/>
  <c r="U163" i="32" s="1"/>
  <c r="T162" i="32"/>
  <c r="S162" i="32"/>
  <c r="R162" i="32"/>
  <c r="W161" i="32" s="1"/>
  <c r="I161" i="32" s="1"/>
  <c r="Q162" i="32"/>
  <c r="T161" i="32"/>
  <c r="S161" i="32"/>
  <c r="R161" i="32"/>
  <c r="Q161" i="32"/>
  <c r="U161" i="32" s="1"/>
  <c r="T160" i="32"/>
  <c r="S160" i="32"/>
  <c r="R160" i="32"/>
  <c r="Q160" i="32"/>
  <c r="T159" i="32"/>
  <c r="S159" i="32"/>
  <c r="R159" i="32"/>
  <c r="Q159" i="32"/>
  <c r="U159" i="32" s="1"/>
  <c r="T158" i="32"/>
  <c r="Y155" i="32" s="1"/>
  <c r="S158" i="32"/>
  <c r="R158" i="32"/>
  <c r="Q158" i="32"/>
  <c r="T157" i="32"/>
  <c r="S157" i="32"/>
  <c r="R157" i="32"/>
  <c r="Q157" i="32"/>
  <c r="U157" i="32" s="1"/>
  <c r="T156" i="32"/>
  <c r="S156" i="32"/>
  <c r="R156" i="32"/>
  <c r="W155" i="32" s="1"/>
  <c r="I155" i="32" s="1"/>
  <c r="Q156" i="32"/>
  <c r="T155" i="32"/>
  <c r="S155" i="32"/>
  <c r="R155" i="32"/>
  <c r="Q155" i="32"/>
  <c r="T154" i="32"/>
  <c r="S154" i="32"/>
  <c r="R154" i="32"/>
  <c r="Q154" i="32"/>
  <c r="T153" i="32"/>
  <c r="S153" i="32"/>
  <c r="R153" i="32"/>
  <c r="Q153" i="32"/>
  <c r="T152" i="32"/>
  <c r="S152" i="32"/>
  <c r="R152" i="32"/>
  <c r="Q152" i="32"/>
  <c r="T151" i="32"/>
  <c r="S151" i="32"/>
  <c r="R151" i="32"/>
  <c r="Q151" i="32"/>
  <c r="T150" i="32"/>
  <c r="S150" i="32"/>
  <c r="R150" i="32"/>
  <c r="Q150" i="32"/>
  <c r="T149" i="32"/>
  <c r="S149" i="32"/>
  <c r="R149" i="32"/>
  <c r="Q149" i="32"/>
  <c r="T148" i="32"/>
  <c r="Y147" i="32" s="1"/>
  <c r="S148" i="32"/>
  <c r="R148" i="32"/>
  <c r="W147" i="32" s="1"/>
  <c r="I147" i="32" s="1"/>
  <c r="Q148" i="32"/>
  <c r="T147" i="32"/>
  <c r="S147" i="32"/>
  <c r="R147" i="32"/>
  <c r="Q147" i="32"/>
  <c r="T146" i="32"/>
  <c r="S146" i="32"/>
  <c r="R146" i="32"/>
  <c r="Q146" i="32"/>
  <c r="T145" i="32"/>
  <c r="S145" i="32"/>
  <c r="R145" i="32"/>
  <c r="Q145" i="32"/>
  <c r="T144" i="32"/>
  <c r="S144" i="32"/>
  <c r="R144" i="32"/>
  <c r="Q144" i="32"/>
  <c r="T143" i="32"/>
  <c r="S143" i="32"/>
  <c r="R143" i="32"/>
  <c r="Q143" i="32"/>
  <c r="T142" i="32"/>
  <c r="S142" i="32"/>
  <c r="R142" i="32"/>
  <c r="Q142" i="32"/>
  <c r="U142" i="32" s="1"/>
  <c r="T141" i="32"/>
  <c r="S141" i="32"/>
  <c r="R141" i="32"/>
  <c r="Q141" i="32"/>
  <c r="T140" i="32"/>
  <c r="S140" i="32"/>
  <c r="R140" i="32"/>
  <c r="Q140" i="32"/>
  <c r="U140" i="32" s="1"/>
  <c r="T139" i="32"/>
  <c r="S139" i="32"/>
  <c r="R139" i="32"/>
  <c r="Q139" i="32"/>
  <c r="T138" i="32"/>
  <c r="S138" i="32"/>
  <c r="R138" i="32"/>
  <c r="Q138" i="32"/>
  <c r="U138" i="32" s="1"/>
  <c r="T137" i="32"/>
  <c r="S137" i="32"/>
  <c r="R137" i="32"/>
  <c r="Q137" i="32"/>
  <c r="U137" i="32" s="1"/>
  <c r="T136" i="32"/>
  <c r="S136" i="32"/>
  <c r="R136" i="32"/>
  <c r="Q136" i="32"/>
  <c r="U136" i="32" s="1"/>
  <c r="T135" i="32"/>
  <c r="S135" i="32"/>
  <c r="R135" i="32"/>
  <c r="Q135" i="32"/>
  <c r="U135" i="32" s="1"/>
  <c r="T134" i="32"/>
  <c r="S134" i="32"/>
  <c r="R134" i="32"/>
  <c r="Q134" i="32"/>
  <c r="T133" i="32"/>
  <c r="S133" i="32"/>
  <c r="R133" i="32"/>
  <c r="Q133" i="32"/>
  <c r="T132" i="32"/>
  <c r="Y131" i="32" s="1"/>
  <c r="S132" i="32"/>
  <c r="R132" i="32"/>
  <c r="W131" i="32" s="1"/>
  <c r="I131" i="32" s="1"/>
  <c r="Q132" i="32"/>
  <c r="X131" i="32"/>
  <c r="T131" i="32"/>
  <c r="S131" i="32"/>
  <c r="R131" i="32"/>
  <c r="Q131" i="32"/>
  <c r="T130" i="32"/>
  <c r="S130" i="32"/>
  <c r="R130" i="32"/>
  <c r="Q130" i="32"/>
  <c r="T129" i="32"/>
  <c r="S129" i="32"/>
  <c r="R129" i="32"/>
  <c r="Q129" i="32"/>
  <c r="T128" i="32"/>
  <c r="S128" i="32"/>
  <c r="X127" i="32" s="1"/>
  <c r="R128" i="32"/>
  <c r="Q128" i="32"/>
  <c r="Y127" i="32"/>
  <c r="T127" i="32"/>
  <c r="S127" i="32"/>
  <c r="R127" i="32"/>
  <c r="Q127" i="32"/>
  <c r="T126" i="32"/>
  <c r="S126" i="32"/>
  <c r="R126" i="32"/>
  <c r="Q126" i="32"/>
  <c r="T125" i="32"/>
  <c r="S125" i="32"/>
  <c r="R125" i="32"/>
  <c r="Q125" i="32"/>
  <c r="T124" i="32"/>
  <c r="S124" i="32"/>
  <c r="R124" i="32"/>
  <c r="Q124" i="32"/>
  <c r="T123" i="32"/>
  <c r="S123" i="32"/>
  <c r="R123" i="32"/>
  <c r="Q123" i="32"/>
  <c r="T122" i="32"/>
  <c r="Y121" i="32" s="1"/>
  <c r="S122" i="32"/>
  <c r="X121" i="32" s="1"/>
  <c r="R122" i="32"/>
  <c r="Q122" i="32"/>
  <c r="T121" i="32"/>
  <c r="S121" i="32"/>
  <c r="R121" i="32"/>
  <c r="Q121" i="32"/>
  <c r="T120" i="32"/>
  <c r="S120" i="32"/>
  <c r="R120" i="32"/>
  <c r="Q120" i="32"/>
  <c r="T119" i="32"/>
  <c r="S119" i="32"/>
  <c r="R119" i="32"/>
  <c r="Q119" i="32"/>
  <c r="T118" i="32"/>
  <c r="S118" i="32"/>
  <c r="R118" i="32"/>
  <c r="Q118" i="32"/>
  <c r="T117" i="32"/>
  <c r="S117" i="32"/>
  <c r="R117" i="32"/>
  <c r="Q117" i="32"/>
  <c r="T116" i="32"/>
  <c r="Y115" i="32" s="1"/>
  <c r="S116" i="32"/>
  <c r="R116" i="32"/>
  <c r="Q116" i="32"/>
  <c r="T115" i="32"/>
  <c r="S115" i="32"/>
  <c r="R115" i="32"/>
  <c r="Q115" i="32"/>
  <c r="T114" i="32"/>
  <c r="S114" i="32"/>
  <c r="R114" i="32"/>
  <c r="Q114" i="32"/>
  <c r="T113" i="32"/>
  <c r="S113" i="32"/>
  <c r="R113" i="32"/>
  <c r="Q113" i="32"/>
  <c r="T112" i="32"/>
  <c r="S112" i="32"/>
  <c r="R112" i="32"/>
  <c r="Q112" i="32"/>
  <c r="T111" i="32"/>
  <c r="S111" i="32"/>
  <c r="R111" i="32"/>
  <c r="Q111" i="32"/>
  <c r="T110" i="32"/>
  <c r="S110" i="32"/>
  <c r="R110" i="32"/>
  <c r="Q110" i="32"/>
  <c r="T109" i="32"/>
  <c r="S109" i="32"/>
  <c r="R109" i="32"/>
  <c r="Q109" i="32"/>
  <c r="T108" i="32"/>
  <c r="Y107" i="32" s="1"/>
  <c r="S108" i="32"/>
  <c r="X107" i="32" s="1"/>
  <c r="R108" i="32"/>
  <c r="Q108" i="32"/>
  <c r="T107" i="32"/>
  <c r="S107" i="32"/>
  <c r="R107" i="32"/>
  <c r="Q107" i="32"/>
  <c r="T106" i="32"/>
  <c r="S106" i="32"/>
  <c r="R106" i="32"/>
  <c r="Q106" i="32"/>
  <c r="T105" i="32"/>
  <c r="S105" i="32"/>
  <c r="R105" i="32"/>
  <c r="Q105" i="32"/>
  <c r="U105" i="32" s="1"/>
  <c r="T104" i="32"/>
  <c r="U104" i="32" s="1"/>
  <c r="S104" i="32"/>
  <c r="R104" i="32"/>
  <c r="Q104" i="32"/>
  <c r="T103" i="32"/>
  <c r="S103" i="32"/>
  <c r="R103" i="32"/>
  <c r="Q103" i="32"/>
  <c r="T102" i="32"/>
  <c r="Y101" i="32" s="1"/>
  <c r="S102" i="32"/>
  <c r="R102" i="32"/>
  <c r="Q102" i="32"/>
  <c r="X101" i="32"/>
  <c r="W101" i="32"/>
  <c r="I101" i="32" s="1"/>
  <c r="T101" i="32"/>
  <c r="S101" i="32"/>
  <c r="R101" i="32"/>
  <c r="Q101" i="32"/>
  <c r="T100" i="32"/>
  <c r="S100" i="32"/>
  <c r="R100" i="32"/>
  <c r="Q100" i="32"/>
  <c r="U100" i="32" s="1"/>
  <c r="T99" i="32"/>
  <c r="S99" i="32"/>
  <c r="R99" i="32"/>
  <c r="Q99" i="32"/>
  <c r="T98" i="32"/>
  <c r="S98" i="32"/>
  <c r="R98" i="32"/>
  <c r="Q98" i="32"/>
  <c r="U98" i="32" s="1"/>
  <c r="T97" i="32"/>
  <c r="U97" i="32" s="1"/>
  <c r="S97" i="32"/>
  <c r="R97" i="32"/>
  <c r="Q97" i="32"/>
  <c r="T96" i="32"/>
  <c r="S96" i="32"/>
  <c r="R96" i="32"/>
  <c r="Q96" i="32"/>
  <c r="T95" i="32"/>
  <c r="S95" i="32"/>
  <c r="R95" i="32"/>
  <c r="Q95" i="32"/>
  <c r="T94" i="32"/>
  <c r="S94" i="32"/>
  <c r="R94" i="32"/>
  <c r="Q94" i="32"/>
  <c r="T93" i="32"/>
  <c r="S93" i="32"/>
  <c r="R93" i="32"/>
  <c r="Q93" i="32"/>
  <c r="T92" i="32"/>
  <c r="S92" i="32"/>
  <c r="R92" i="32"/>
  <c r="Q92" i="32"/>
  <c r="U92" i="32" s="1"/>
  <c r="T91" i="32"/>
  <c r="S91" i="32"/>
  <c r="R91" i="32"/>
  <c r="Q91" i="32"/>
  <c r="T90" i="32"/>
  <c r="S90" i="32"/>
  <c r="R90" i="32"/>
  <c r="Q90" i="32"/>
  <c r="U90" i="32" s="1"/>
  <c r="T89" i="32"/>
  <c r="S89" i="32"/>
  <c r="R89" i="32"/>
  <c r="Q89" i="32"/>
  <c r="T88" i="32"/>
  <c r="S88" i="32"/>
  <c r="R88" i="32"/>
  <c r="W87" i="32" s="1"/>
  <c r="I87" i="32" s="1"/>
  <c r="Q88" i="32"/>
  <c r="T87" i="32"/>
  <c r="S87" i="32"/>
  <c r="R87" i="32"/>
  <c r="U87" i="32" s="1"/>
  <c r="Q87" i="32"/>
  <c r="T86" i="32"/>
  <c r="S86" i="32"/>
  <c r="R86" i="32"/>
  <c r="Q86" i="32"/>
  <c r="T85" i="32"/>
  <c r="S85" i="32"/>
  <c r="R85" i="32"/>
  <c r="Q85" i="32"/>
  <c r="T84" i="32"/>
  <c r="S84" i="32"/>
  <c r="X81" i="32" s="1"/>
  <c r="R84" i="32"/>
  <c r="Q84" i="32"/>
  <c r="T83" i="32"/>
  <c r="S83" i="32"/>
  <c r="R83" i="32"/>
  <c r="Q83" i="32"/>
  <c r="T82" i="32"/>
  <c r="Y81" i="32" s="1"/>
  <c r="S82" i="32"/>
  <c r="R82" i="32"/>
  <c r="Q82" i="32"/>
  <c r="T81" i="32"/>
  <c r="S81" i="32"/>
  <c r="R81" i="32"/>
  <c r="Q81" i="32"/>
  <c r="U81" i="32" s="1"/>
  <c r="T80" i="32"/>
  <c r="S80" i="32"/>
  <c r="R80" i="32"/>
  <c r="Q80" i="32"/>
  <c r="U80" i="32" s="1"/>
  <c r="T79" i="32"/>
  <c r="S79" i="32"/>
  <c r="R79" i="32"/>
  <c r="Q79" i="32"/>
  <c r="U79" i="32" s="1"/>
  <c r="T78" i="32"/>
  <c r="S78" i="32"/>
  <c r="R78" i="32"/>
  <c r="Q78" i="32"/>
  <c r="T77" i="32"/>
  <c r="S77" i="32"/>
  <c r="R77" i="32"/>
  <c r="Q77" i="32"/>
  <c r="T76" i="32"/>
  <c r="S76" i="32"/>
  <c r="R76" i="32"/>
  <c r="Q76" i="32"/>
  <c r="V75" i="32" s="1"/>
  <c r="T75" i="32"/>
  <c r="S75" i="32"/>
  <c r="R75" i="32"/>
  <c r="Q75" i="32"/>
  <c r="T74" i="32"/>
  <c r="S74" i="32"/>
  <c r="R74" i="32"/>
  <c r="Q74" i="32"/>
  <c r="T73" i="32"/>
  <c r="S73" i="32"/>
  <c r="R73" i="32"/>
  <c r="Q73" i="32"/>
  <c r="T72" i="32"/>
  <c r="S72" i="32"/>
  <c r="R72" i="32"/>
  <c r="Q72" i="32"/>
  <c r="T71" i="32"/>
  <c r="S71" i="32"/>
  <c r="R71" i="32"/>
  <c r="Q71" i="32"/>
  <c r="U71" i="32" s="1"/>
  <c r="T70" i="32"/>
  <c r="S70" i="32"/>
  <c r="R70" i="32"/>
  <c r="Q70" i="32"/>
  <c r="T69" i="32"/>
  <c r="S69" i="32"/>
  <c r="R69" i="32"/>
  <c r="Q69" i="32"/>
  <c r="T68" i="32"/>
  <c r="Y67" i="32" s="1"/>
  <c r="S68" i="32"/>
  <c r="R68" i="32"/>
  <c r="Q68" i="32"/>
  <c r="V67" i="32"/>
  <c r="T67" i="32"/>
  <c r="S67" i="32"/>
  <c r="R67" i="32"/>
  <c r="Q67" i="32"/>
  <c r="U67" i="32" s="1"/>
  <c r="T66" i="32"/>
  <c r="S66" i="32"/>
  <c r="R66" i="32"/>
  <c r="Q66" i="32"/>
  <c r="U66" i="32" s="1"/>
  <c r="T65" i="32"/>
  <c r="S65" i="32"/>
  <c r="R65" i="32"/>
  <c r="Q65" i="32"/>
  <c r="U65" i="32" s="1"/>
  <c r="T64" i="32"/>
  <c r="S64" i="32"/>
  <c r="R64" i="32"/>
  <c r="Q64" i="32"/>
  <c r="T63" i="32"/>
  <c r="S63" i="32"/>
  <c r="R63" i="32"/>
  <c r="Q63" i="32"/>
  <c r="T62" i="32"/>
  <c r="S62" i="32"/>
  <c r="R62" i="32"/>
  <c r="Q62" i="32"/>
  <c r="T61" i="32"/>
  <c r="S61" i="32"/>
  <c r="R61" i="32"/>
  <c r="Q61" i="32"/>
  <c r="T60" i="32"/>
  <c r="Y59" i="32" s="1"/>
  <c r="S60" i="32"/>
  <c r="R60" i="32"/>
  <c r="W59" i="32" s="1"/>
  <c r="I59" i="32" s="1"/>
  <c r="Q60" i="32"/>
  <c r="T59" i="32"/>
  <c r="S59" i="32"/>
  <c r="R59" i="32"/>
  <c r="Q59" i="32"/>
  <c r="T58" i="32"/>
  <c r="S58" i="32"/>
  <c r="R58" i="32"/>
  <c r="Q58" i="32"/>
  <c r="T57" i="32"/>
  <c r="S57" i="32"/>
  <c r="R57" i="32"/>
  <c r="Q57" i="32"/>
  <c r="T56" i="32"/>
  <c r="Y55" i="32" s="1"/>
  <c r="S56" i="32"/>
  <c r="X55" i="32" s="1"/>
  <c r="R56" i="32"/>
  <c r="Q56" i="32"/>
  <c r="T55" i="32"/>
  <c r="S55" i="32"/>
  <c r="R55" i="32"/>
  <c r="Q55" i="32"/>
  <c r="T54" i="32"/>
  <c r="S54" i="32"/>
  <c r="R54" i="32"/>
  <c r="Q54" i="32"/>
  <c r="T53" i="32"/>
  <c r="S53" i="32"/>
  <c r="R53" i="32"/>
  <c r="Q53" i="32"/>
  <c r="T52" i="32"/>
  <c r="Y51" i="32" s="1"/>
  <c r="S52" i="32"/>
  <c r="X51" i="32" s="1"/>
  <c r="R52" i="32"/>
  <c r="Q52" i="32"/>
  <c r="T51" i="32"/>
  <c r="U51" i="32" s="1"/>
  <c r="S51" i="32"/>
  <c r="R51" i="32"/>
  <c r="Q51" i="32"/>
  <c r="T50" i="32"/>
  <c r="S50" i="32"/>
  <c r="R50" i="32"/>
  <c r="Q50" i="32"/>
  <c r="T49" i="32"/>
  <c r="S49" i="32"/>
  <c r="R49" i="32"/>
  <c r="Q49" i="32"/>
  <c r="U49" i="32" s="1"/>
  <c r="T48" i="32"/>
  <c r="S48" i="32"/>
  <c r="R48" i="32"/>
  <c r="Q48" i="32"/>
  <c r="T47" i="32"/>
  <c r="S47" i="32"/>
  <c r="R47" i="32"/>
  <c r="Q47" i="32"/>
  <c r="U47" i="32" s="1"/>
  <c r="T46" i="32"/>
  <c r="S46" i="32"/>
  <c r="R46" i="32"/>
  <c r="Q46" i="32"/>
  <c r="U46" i="32" s="1"/>
  <c r="T45" i="32"/>
  <c r="S45" i="32"/>
  <c r="R45" i="32"/>
  <c r="Q45" i="32"/>
  <c r="U45" i="32" s="1"/>
  <c r="T44" i="32"/>
  <c r="S44" i="32"/>
  <c r="X41" i="32" s="1"/>
  <c r="R44" i="32"/>
  <c r="Q44" i="32"/>
  <c r="U44" i="32" s="1"/>
  <c r="T43" i="32"/>
  <c r="S43" i="32"/>
  <c r="R43" i="32"/>
  <c r="Q43" i="32"/>
  <c r="T42" i="32"/>
  <c r="S42" i="32"/>
  <c r="R42" i="32"/>
  <c r="W41" i="32" s="1"/>
  <c r="I41" i="32" s="1"/>
  <c r="Q42" i="32"/>
  <c r="U42" i="32" s="1"/>
  <c r="Y41" i="32"/>
  <c r="V41" i="32"/>
  <c r="T41" i="32"/>
  <c r="S41" i="32"/>
  <c r="R41" i="32"/>
  <c r="Q41" i="32"/>
  <c r="U41" i="32" s="1"/>
  <c r="T40" i="32"/>
  <c r="S40" i="32"/>
  <c r="R40" i="32"/>
  <c r="Q40" i="32"/>
  <c r="U40" i="32" s="1"/>
  <c r="T39" i="32"/>
  <c r="S39" i="32"/>
  <c r="R39" i="32"/>
  <c r="Q39" i="32"/>
  <c r="U39" i="32" s="1"/>
  <c r="T38" i="32"/>
  <c r="S38" i="32"/>
  <c r="X37" i="32" s="1"/>
  <c r="R38" i="32"/>
  <c r="Q38" i="32"/>
  <c r="U38" i="32" s="1"/>
  <c r="Y37" i="32"/>
  <c r="W37" i="32"/>
  <c r="I37" i="32" s="1"/>
  <c r="T37" i="32"/>
  <c r="S37" i="32"/>
  <c r="R37" i="32"/>
  <c r="Q37" i="32"/>
  <c r="T36" i="32"/>
  <c r="S36" i="32"/>
  <c r="R36" i="32"/>
  <c r="Q36" i="32"/>
  <c r="T35" i="32"/>
  <c r="S35" i="32"/>
  <c r="R35" i="32"/>
  <c r="Q35" i="32"/>
  <c r="T34" i="32"/>
  <c r="S34" i="32"/>
  <c r="R34" i="32"/>
  <c r="Q34" i="32"/>
  <c r="T33" i="32"/>
  <c r="S33" i="32"/>
  <c r="R33" i="32"/>
  <c r="Q33" i="32"/>
  <c r="T32" i="32"/>
  <c r="S32" i="32"/>
  <c r="R32" i="32"/>
  <c r="Q32" i="32"/>
  <c r="T31" i="32"/>
  <c r="S31" i="32"/>
  <c r="R31" i="32"/>
  <c r="Q31" i="32"/>
  <c r="T30" i="32"/>
  <c r="S30" i="32"/>
  <c r="R30" i="32"/>
  <c r="Q30" i="32"/>
  <c r="V29" i="32" s="1"/>
  <c r="W29" i="32"/>
  <c r="I29" i="32" s="1"/>
  <c r="T29" i="32"/>
  <c r="S29" i="32"/>
  <c r="R29" i="32"/>
  <c r="Q29" i="32"/>
  <c r="T28" i="32"/>
  <c r="S28" i="32"/>
  <c r="R28" i="32"/>
  <c r="Q28" i="32"/>
  <c r="T27" i="32"/>
  <c r="S27" i="32"/>
  <c r="R27" i="32"/>
  <c r="Q27" i="32"/>
  <c r="T26" i="32"/>
  <c r="S26" i="32"/>
  <c r="R26" i="32"/>
  <c r="Q26" i="32"/>
  <c r="T25" i="32"/>
  <c r="S25" i="32"/>
  <c r="R25" i="32"/>
  <c r="Q25" i="32"/>
  <c r="T24" i="32"/>
  <c r="S24" i="32"/>
  <c r="X23" i="32" s="1"/>
  <c r="R24" i="32"/>
  <c r="Q24" i="32"/>
  <c r="Y23" i="32"/>
  <c r="W23" i="32"/>
  <c r="I23" i="32" s="1"/>
  <c r="T23" i="32"/>
  <c r="S23" i="32"/>
  <c r="R23" i="32"/>
  <c r="Q23" i="32"/>
  <c r="U23" i="32" s="1"/>
  <c r="T22" i="32"/>
  <c r="S22" i="32"/>
  <c r="R22" i="32"/>
  <c r="Q22" i="32"/>
  <c r="U22" i="32" s="1"/>
  <c r="T21" i="32"/>
  <c r="S21" i="32"/>
  <c r="R21" i="32"/>
  <c r="Q21" i="32"/>
  <c r="T20" i="32"/>
  <c r="S20" i="32"/>
  <c r="R20" i="32"/>
  <c r="Q20" i="32"/>
  <c r="T19" i="32"/>
  <c r="S19" i="32"/>
  <c r="R19" i="32"/>
  <c r="Q19" i="32"/>
  <c r="T18" i="32"/>
  <c r="Y17" i="32" s="1"/>
  <c r="S18" i="32"/>
  <c r="X17" i="32" s="1"/>
  <c r="R18" i="32"/>
  <c r="Q18" i="32"/>
  <c r="T17" i="32"/>
  <c r="S17" i="32"/>
  <c r="R17" i="32"/>
  <c r="Q17" i="32"/>
  <c r="T16" i="32"/>
  <c r="S16" i="32"/>
  <c r="R16" i="32"/>
  <c r="U16" i="32" s="1"/>
  <c r="Q16" i="32"/>
  <c r="T15" i="32"/>
  <c r="S15" i="32"/>
  <c r="R15" i="32"/>
  <c r="Q15" i="32"/>
  <c r="T14" i="32"/>
  <c r="S14" i="32"/>
  <c r="R14" i="32"/>
  <c r="Q14" i="32"/>
  <c r="T13" i="32"/>
  <c r="S13" i="32"/>
  <c r="R13" i="32"/>
  <c r="Q13" i="32"/>
  <c r="T12" i="32"/>
  <c r="S12" i="32"/>
  <c r="X11" i="32" s="1"/>
  <c r="R12" i="32"/>
  <c r="Q12" i="32"/>
  <c r="T11" i="32"/>
  <c r="S11" i="32"/>
  <c r="R11" i="32"/>
  <c r="Q11" i="32"/>
  <c r="T10" i="32"/>
  <c r="S10" i="32"/>
  <c r="R10" i="32"/>
  <c r="Q10" i="32"/>
  <c r="U10" i="32" s="1"/>
  <c r="T9" i="32"/>
  <c r="S9" i="32"/>
  <c r="R9" i="32"/>
  <c r="Q9" i="32"/>
  <c r="T8" i="32"/>
  <c r="S8" i="32"/>
  <c r="R8" i="32"/>
  <c r="Q8" i="32"/>
  <c r="U8" i="32" s="1"/>
  <c r="T7" i="32"/>
  <c r="S7" i="32"/>
  <c r="R7" i="32"/>
  <c r="Q7" i="32"/>
  <c r="T6" i="32"/>
  <c r="S6" i="32"/>
  <c r="R6" i="32"/>
  <c r="Q6" i="32"/>
  <c r="U6" i="32" s="1"/>
  <c r="T5" i="32"/>
  <c r="S5" i="32"/>
  <c r="R5" i="32"/>
  <c r="Q5" i="32"/>
  <c r="U5" i="32" s="1"/>
  <c r="T4" i="32"/>
  <c r="S4" i="32"/>
  <c r="X3" i="32" s="1"/>
  <c r="R4" i="32"/>
  <c r="Q4" i="32"/>
  <c r="U4" i="32" s="1"/>
  <c r="T3" i="32"/>
  <c r="S3" i="32"/>
  <c r="R3" i="32"/>
  <c r="Q3" i="32"/>
  <c r="I51" i="31"/>
  <c r="I37" i="31"/>
  <c r="I11" i="31"/>
  <c r="Q3" i="31"/>
  <c r="R3" i="31"/>
  <c r="U3" i="31" s="1"/>
  <c r="S3" i="31"/>
  <c r="T3" i="31"/>
  <c r="W3" i="31"/>
  <c r="I3" i="31" s="1"/>
  <c r="Q4" i="31"/>
  <c r="R4" i="31"/>
  <c r="S4" i="31"/>
  <c r="X3" i="31" s="1"/>
  <c r="T4" i="31"/>
  <c r="Q5" i="31"/>
  <c r="R5" i="31"/>
  <c r="S5" i="31"/>
  <c r="S65" i="31" s="1"/>
  <c r="T5" i="31"/>
  <c r="Q6" i="31"/>
  <c r="R6" i="31"/>
  <c r="S6" i="31"/>
  <c r="T6" i="31"/>
  <c r="Q7" i="31"/>
  <c r="R7" i="31"/>
  <c r="S7" i="31"/>
  <c r="U7" i="31" s="1"/>
  <c r="T7" i="31"/>
  <c r="W7" i="31"/>
  <c r="I7" i="31" s="1"/>
  <c r="X7" i="31"/>
  <c r="Q8" i="31"/>
  <c r="V7" i="31" s="1"/>
  <c r="R8" i="31"/>
  <c r="S8" i="31"/>
  <c r="T8" i="31"/>
  <c r="Y7" i="31" s="1"/>
  <c r="Q9" i="31"/>
  <c r="U9" i="31" s="1"/>
  <c r="R9" i="31"/>
  <c r="S9" i="31"/>
  <c r="T9" i="31"/>
  <c r="W9" i="31"/>
  <c r="I9" i="31" s="1"/>
  <c r="Q10" i="31"/>
  <c r="V9" i="31" s="1"/>
  <c r="R10" i="31"/>
  <c r="S10" i="31"/>
  <c r="X9" i="31" s="1"/>
  <c r="T10" i="31"/>
  <c r="Y9" i="31" s="1"/>
  <c r="Q11" i="31"/>
  <c r="R11" i="31"/>
  <c r="S11" i="31"/>
  <c r="T11" i="31"/>
  <c r="Q12" i="31"/>
  <c r="V11" i="31" s="1"/>
  <c r="R12" i="31"/>
  <c r="W11" i="31" s="1"/>
  <c r="S12" i="31"/>
  <c r="X11" i="31" s="1"/>
  <c r="T12" i="31"/>
  <c r="Y11" i="31" s="1"/>
  <c r="Q13" i="31"/>
  <c r="R13" i="31"/>
  <c r="S13" i="31"/>
  <c r="T13" i="31"/>
  <c r="U13" i="31"/>
  <c r="Q14" i="31"/>
  <c r="V13" i="31" s="1"/>
  <c r="R14" i="31"/>
  <c r="W13" i="31" s="1"/>
  <c r="I13" i="31" s="1"/>
  <c r="S14" i="31"/>
  <c r="X13" i="31" s="1"/>
  <c r="T14" i="31"/>
  <c r="Y13" i="31" s="1"/>
  <c r="Q15" i="31"/>
  <c r="R15" i="31"/>
  <c r="S15" i="31"/>
  <c r="T15" i="31"/>
  <c r="U15" i="31"/>
  <c r="X15" i="31"/>
  <c r="Q16" i="31"/>
  <c r="R16" i="31"/>
  <c r="S16" i="31"/>
  <c r="T16" i="31"/>
  <c r="Q17" i="31"/>
  <c r="R17" i="31"/>
  <c r="S17" i="31"/>
  <c r="T17" i="31"/>
  <c r="Q18" i="31"/>
  <c r="R18" i="31"/>
  <c r="S18" i="31"/>
  <c r="T18" i="31"/>
  <c r="U18" i="31" s="1"/>
  <c r="Q19" i="31"/>
  <c r="R19" i="31"/>
  <c r="S19" i="31"/>
  <c r="T19" i="31"/>
  <c r="W19" i="31"/>
  <c r="I19" i="31" s="1"/>
  <c r="Q20" i="31"/>
  <c r="V19" i="31" s="1"/>
  <c r="R20" i="31"/>
  <c r="S20" i="31"/>
  <c r="X19" i="31" s="1"/>
  <c r="T20" i="31"/>
  <c r="Y19" i="31" s="1"/>
  <c r="Q21" i="31"/>
  <c r="R21" i="31"/>
  <c r="S21" i="31"/>
  <c r="T21" i="31"/>
  <c r="Q22" i="31"/>
  <c r="V21" i="31" s="1"/>
  <c r="R22" i="31"/>
  <c r="W21" i="31" s="1"/>
  <c r="I21" i="31" s="1"/>
  <c r="S22" i="31"/>
  <c r="X21" i="31" s="1"/>
  <c r="T22" i="31"/>
  <c r="Y21" i="31" s="1"/>
  <c r="Q23" i="31"/>
  <c r="R23" i="31"/>
  <c r="S23" i="31"/>
  <c r="T23" i="31"/>
  <c r="Q24" i="31"/>
  <c r="V23" i="31" s="1"/>
  <c r="R24" i="31"/>
  <c r="S24" i="31"/>
  <c r="X23" i="31" s="1"/>
  <c r="T24" i="31"/>
  <c r="Y23" i="31" s="1"/>
  <c r="Q25" i="31"/>
  <c r="R25" i="31"/>
  <c r="S25" i="31"/>
  <c r="T25" i="31"/>
  <c r="U25" i="31"/>
  <c r="X25" i="31"/>
  <c r="Q26" i="31"/>
  <c r="V25" i="31" s="1"/>
  <c r="R26" i="31"/>
  <c r="W25" i="31" s="1"/>
  <c r="I25" i="31" s="1"/>
  <c r="S26" i="31"/>
  <c r="T26" i="31"/>
  <c r="Y25" i="31" s="1"/>
  <c r="Q27" i="31"/>
  <c r="R27" i="31"/>
  <c r="U27" i="31" s="1"/>
  <c r="S27" i="31"/>
  <c r="T27" i="31"/>
  <c r="W27" i="31"/>
  <c r="I27" i="31" s="1"/>
  <c r="Q28" i="31"/>
  <c r="V27" i="31" s="1"/>
  <c r="R28" i="31"/>
  <c r="S28" i="31"/>
  <c r="X27" i="31" s="1"/>
  <c r="T28" i="31"/>
  <c r="Y27" i="31" s="1"/>
  <c r="Q29" i="31"/>
  <c r="U29" i="31" s="1"/>
  <c r="R29" i="31"/>
  <c r="S29" i="31"/>
  <c r="T29" i="31"/>
  <c r="W29" i="31"/>
  <c r="I29" i="31" s="1"/>
  <c r="Q30" i="31"/>
  <c r="V29" i="31" s="1"/>
  <c r="R30" i="31"/>
  <c r="S30" i="31"/>
  <c r="X29" i="31" s="1"/>
  <c r="T30" i="31"/>
  <c r="Y29" i="31" s="1"/>
  <c r="Q31" i="31"/>
  <c r="R31" i="31"/>
  <c r="S31" i="31"/>
  <c r="T31" i="31"/>
  <c r="Q32" i="31"/>
  <c r="R32" i="31"/>
  <c r="S32" i="31"/>
  <c r="X31" i="31" s="1"/>
  <c r="T32" i="31"/>
  <c r="Q33" i="31"/>
  <c r="R33" i="31"/>
  <c r="S33" i="31"/>
  <c r="U33" i="31" s="1"/>
  <c r="T33" i="31"/>
  <c r="Q34" i="31"/>
  <c r="R34" i="31"/>
  <c r="S34" i="31"/>
  <c r="T34" i="31"/>
  <c r="Q35" i="31"/>
  <c r="R35" i="31"/>
  <c r="S35" i="31"/>
  <c r="T35" i="31"/>
  <c r="Q36" i="31"/>
  <c r="R36" i="31"/>
  <c r="S36" i="31"/>
  <c r="T36" i="31"/>
  <c r="Y31" i="31" s="1"/>
  <c r="Q37" i="31"/>
  <c r="R37" i="31"/>
  <c r="S37" i="31"/>
  <c r="T37" i="31"/>
  <c r="W37" i="31"/>
  <c r="Q38" i="31"/>
  <c r="V37" i="31" s="1"/>
  <c r="R38" i="31"/>
  <c r="S38" i="31"/>
  <c r="X37" i="31" s="1"/>
  <c r="T38" i="31"/>
  <c r="Y37" i="31" s="1"/>
  <c r="Q39" i="31"/>
  <c r="R39" i="31"/>
  <c r="S39" i="31"/>
  <c r="T39" i="31"/>
  <c r="Q40" i="31"/>
  <c r="R40" i="31"/>
  <c r="S40" i="31"/>
  <c r="X39" i="31" s="1"/>
  <c r="T40" i="31"/>
  <c r="Q41" i="31"/>
  <c r="R41" i="31"/>
  <c r="S41" i="31"/>
  <c r="T41" i="31"/>
  <c r="U41" i="31"/>
  <c r="Q42" i="31"/>
  <c r="R42" i="31"/>
  <c r="S42" i="31"/>
  <c r="T42" i="31"/>
  <c r="Q43" i="31"/>
  <c r="R43" i="31"/>
  <c r="S43" i="31"/>
  <c r="T43" i="31"/>
  <c r="V43" i="31"/>
  <c r="Q44" i="31"/>
  <c r="R44" i="31"/>
  <c r="U44" i="31" s="1"/>
  <c r="S44" i="31"/>
  <c r="X43" i="31" s="1"/>
  <c r="T44" i="31"/>
  <c r="Y43" i="31" s="1"/>
  <c r="Q45" i="31"/>
  <c r="R45" i="31"/>
  <c r="U45" i="31" s="1"/>
  <c r="S45" i="31"/>
  <c r="T45" i="31"/>
  <c r="Q46" i="31"/>
  <c r="V45" i="31" s="1"/>
  <c r="R46" i="31"/>
  <c r="S46" i="31"/>
  <c r="T46" i="31"/>
  <c r="Y45" i="31" s="1"/>
  <c r="U46" i="31"/>
  <c r="Q47" i="31"/>
  <c r="R47" i="31"/>
  <c r="S47" i="31"/>
  <c r="U47" i="31" s="1"/>
  <c r="T47" i="31"/>
  <c r="Q48" i="31"/>
  <c r="R48" i="31"/>
  <c r="S48" i="31"/>
  <c r="X45" i="31" s="1"/>
  <c r="T48" i="31"/>
  <c r="Q49" i="31"/>
  <c r="R49" i="31"/>
  <c r="S49" i="31"/>
  <c r="T49" i="31"/>
  <c r="V49" i="31"/>
  <c r="W49" i="31"/>
  <c r="I49" i="31" s="1"/>
  <c r="X49" i="31"/>
  <c r="Y49" i="31"/>
  <c r="Q50" i="31"/>
  <c r="R50" i="31"/>
  <c r="U50" i="31" s="1"/>
  <c r="S50" i="31"/>
  <c r="T50" i="31"/>
  <c r="Q51" i="31"/>
  <c r="R51" i="31"/>
  <c r="U51" i="31" s="1"/>
  <c r="S51" i="31"/>
  <c r="T51" i="31"/>
  <c r="V51" i="31"/>
  <c r="W51" i="31"/>
  <c r="X51" i="31"/>
  <c r="Y51" i="31"/>
  <c r="Q52" i="31"/>
  <c r="U52" i="31" s="1"/>
  <c r="R52" i="31"/>
  <c r="S52" i="31"/>
  <c r="T52" i="31"/>
  <c r="Q53" i="31"/>
  <c r="U53" i="31" s="1"/>
  <c r="R53" i="31"/>
  <c r="S53" i="31"/>
  <c r="T53" i="31"/>
  <c r="W53" i="31"/>
  <c r="I53" i="31" s="1"/>
  <c r="Q54" i="31"/>
  <c r="V53" i="31" s="1"/>
  <c r="R54" i="31"/>
  <c r="S54" i="31"/>
  <c r="X53" i="31" s="1"/>
  <c r="T54" i="31"/>
  <c r="Y53" i="31" s="1"/>
  <c r="Q55" i="31"/>
  <c r="R55" i="31"/>
  <c r="S55" i="31"/>
  <c r="T55" i="31"/>
  <c r="Q56" i="31"/>
  <c r="V55" i="31" s="1"/>
  <c r="R56" i="31"/>
  <c r="S56" i="31"/>
  <c r="X55" i="31" s="1"/>
  <c r="T56" i="31"/>
  <c r="Y55" i="31" s="1"/>
  <c r="Q57" i="31"/>
  <c r="R57" i="31"/>
  <c r="S57" i="31"/>
  <c r="T57" i="31"/>
  <c r="U57" i="31"/>
  <c r="X57" i="31"/>
  <c r="Q58" i="31"/>
  <c r="V57" i="31" s="1"/>
  <c r="R58" i="31"/>
  <c r="W57" i="31" s="1"/>
  <c r="S58" i="31"/>
  <c r="T58" i="31"/>
  <c r="Y57" i="31" s="1"/>
  <c r="Q59" i="31"/>
  <c r="R59" i="31"/>
  <c r="S59" i="31"/>
  <c r="U59" i="31" s="1"/>
  <c r="T59" i="31"/>
  <c r="X59" i="31"/>
  <c r="Q60" i="31"/>
  <c r="V59" i="31" s="1"/>
  <c r="R60" i="31"/>
  <c r="W59" i="31" s="1"/>
  <c r="I59" i="31" s="1"/>
  <c r="S60" i="31"/>
  <c r="T60" i="31"/>
  <c r="Y59" i="31" s="1"/>
  <c r="Q61" i="31"/>
  <c r="U61" i="31" s="1"/>
  <c r="R61" i="31"/>
  <c r="S61" i="31"/>
  <c r="T61" i="31"/>
  <c r="W61" i="31"/>
  <c r="I61" i="31" s="1"/>
  <c r="Q62" i="31"/>
  <c r="V61" i="31" s="1"/>
  <c r="R62" i="31"/>
  <c r="S62" i="31"/>
  <c r="X61" i="31" s="1"/>
  <c r="T62" i="31"/>
  <c r="Y61" i="31" s="1"/>
  <c r="Q63" i="31"/>
  <c r="R63" i="31"/>
  <c r="S63" i="31"/>
  <c r="T63" i="31"/>
  <c r="Q64" i="31"/>
  <c r="V63" i="31" s="1"/>
  <c r="R64" i="31"/>
  <c r="U64" i="31" s="1"/>
  <c r="S64" i="31"/>
  <c r="X63" i="31" s="1"/>
  <c r="T64" i="31"/>
  <c r="Y63" i="31" s="1"/>
  <c r="Q66" i="31"/>
  <c r="T114" i="30"/>
  <c r="S114" i="30"/>
  <c r="R114" i="30"/>
  <c r="Q114" i="30"/>
  <c r="T113" i="30"/>
  <c r="S113" i="30"/>
  <c r="R113" i="30"/>
  <c r="Q113" i="30"/>
  <c r="T112" i="30"/>
  <c r="S112" i="30"/>
  <c r="R112" i="30"/>
  <c r="Q112" i="30"/>
  <c r="T111" i="30"/>
  <c r="S111" i="30"/>
  <c r="R111" i="30"/>
  <c r="Q111" i="30"/>
  <c r="T110" i="30"/>
  <c r="S110" i="30"/>
  <c r="R110" i="30"/>
  <c r="Q110" i="30"/>
  <c r="T109" i="30"/>
  <c r="S109" i="30"/>
  <c r="R109" i="30"/>
  <c r="Q109" i="30"/>
  <c r="T108" i="30"/>
  <c r="S108" i="30"/>
  <c r="X107" i="30" s="1"/>
  <c r="R108" i="30"/>
  <c r="W107" i="30" s="1"/>
  <c r="I107" i="30" s="1"/>
  <c r="Q108" i="30"/>
  <c r="T107" i="30"/>
  <c r="S107" i="30"/>
  <c r="R107" i="30"/>
  <c r="Q107" i="30"/>
  <c r="T106" i="30"/>
  <c r="S106" i="30"/>
  <c r="R106" i="30"/>
  <c r="Q106" i="30"/>
  <c r="T105" i="30"/>
  <c r="S105" i="30"/>
  <c r="R105" i="30"/>
  <c r="Q105" i="30"/>
  <c r="T104" i="30"/>
  <c r="S104" i="30"/>
  <c r="R104" i="30"/>
  <c r="Q104" i="30"/>
  <c r="T103" i="30"/>
  <c r="S103" i="30"/>
  <c r="R103" i="30"/>
  <c r="Q103" i="30"/>
  <c r="T102" i="30"/>
  <c r="S102" i="30"/>
  <c r="R102" i="30"/>
  <c r="Q102" i="30"/>
  <c r="T101" i="30"/>
  <c r="S101" i="30"/>
  <c r="R101" i="30"/>
  <c r="Q101" i="30"/>
  <c r="T100" i="30"/>
  <c r="Y99" i="30" s="1"/>
  <c r="S100" i="30"/>
  <c r="R100" i="30"/>
  <c r="Q100" i="30"/>
  <c r="V99" i="30"/>
  <c r="T99" i="30"/>
  <c r="S99" i="30"/>
  <c r="R99" i="30"/>
  <c r="Q99" i="30"/>
  <c r="T98" i="30"/>
  <c r="S98" i="30"/>
  <c r="R98" i="30"/>
  <c r="Q98" i="30"/>
  <c r="T97" i="30"/>
  <c r="S97" i="30"/>
  <c r="R97" i="30"/>
  <c r="Q97" i="30"/>
  <c r="T96" i="30"/>
  <c r="S96" i="30"/>
  <c r="R96" i="30"/>
  <c r="Q96" i="30"/>
  <c r="T95" i="30"/>
  <c r="S95" i="30"/>
  <c r="R95" i="30"/>
  <c r="Q95" i="30"/>
  <c r="T94" i="30"/>
  <c r="S94" i="30"/>
  <c r="R94" i="30"/>
  <c r="Q94" i="30"/>
  <c r="T93" i="30"/>
  <c r="S93" i="30"/>
  <c r="R93" i="30"/>
  <c r="Q93" i="30"/>
  <c r="T92" i="30"/>
  <c r="S92" i="30"/>
  <c r="R92" i="30"/>
  <c r="Q92" i="30"/>
  <c r="T91" i="30"/>
  <c r="S91" i="30"/>
  <c r="R91" i="30"/>
  <c r="Q91" i="30"/>
  <c r="T90" i="30"/>
  <c r="S90" i="30"/>
  <c r="X89" i="30" s="1"/>
  <c r="R90" i="30"/>
  <c r="Q90" i="30"/>
  <c r="T89" i="30"/>
  <c r="S89" i="30"/>
  <c r="R89" i="30"/>
  <c r="Q89" i="30"/>
  <c r="T88" i="30"/>
  <c r="S88" i="30"/>
  <c r="R88" i="30"/>
  <c r="Q88" i="30"/>
  <c r="T87" i="30"/>
  <c r="S87" i="30"/>
  <c r="R87" i="30"/>
  <c r="Q87" i="30"/>
  <c r="T86" i="30"/>
  <c r="S86" i="30"/>
  <c r="R86" i="30"/>
  <c r="Q86" i="30"/>
  <c r="U86" i="30" s="1"/>
  <c r="T85" i="30"/>
  <c r="S85" i="30"/>
  <c r="R85" i="30"/>
  <c r="Q85" i="30"/>
  <c r="T84" i="30"/>
  <c r="S84" i="30"/>
  <c r="R84" i="30"/>
  <c r="Q84" i="30"/>
  <c r="U84" i="30" s="1"/>
  <c r="T83" i="30"/>
  <c r="S83" i="30"/>
  <c r="R83" i="30"/>
  <c r="Q83" i="30"/>
  <c r="T82" i="30"/>
  <c r="S82" i="30"/>
  <c r="R82" i="30"/>
  <c r="W81" i="30" s="1"/>
  <c r="I81" i="30" s="1"/>
  <c r="Q82" i="30"/>
  <c r="U82" i="30" s="1"/>
  <c r="T81" i="30"/>
  <c r="S81" i="30"/>
  <c r="R81" i="30"/>
  <c r="Q81" i="30"/>
  <c r="T80" i="30"/>
  <c r="S80" i="30"/>
  <c r="R80" i="30"/>
  <c r="Q80" i="30"/>
  <c r="U80" i="30" s="1"/>
  <c r="T79" i="30"/>
  <c r="S79" i="30"/>
  <c r="R79" i="30"/>
  <c r="Q79" i="30"/>
  <c r="U79" i="30" s="1"/>
  <c r="T78" i="30"/>
  <c r="S78" i="30"/>
  <c r="X77" i="30" s="1"/>
  <c r="R78" i="30"/>
  <c r="W77" i="30" s="1"/>
  <c r="I77" i="30" s="1"/>
  <c r="Q78" i="30"/>
  <c r="V77" i="30" s="1"/>
  <c r="T77" i="30"/>
  <c r="S77" i="30"/>
  <c r="R77" i="30"/>
  <c r="Q77" i="30"/>
  <c r="T76" i="30"/>
  <c r="S76" i="30"/>
  <c r="R76" i="30"/>
  <c r="Q76" i="30"/>
  <c r="T75" i="30"/>
  <c r="S75" i="30"/>
  <c r="R75" i="30"/>
  <c r="Q75" i="30"/>
  <c r="T74" i="30"/>
  <c r="S74" i="30"/>
  <c r="R74" i="30"/>
  <c r="Q74" i="30"/>
  <c r="T73" i="30"/>
  <c r="S73" i="30"/>
  <c r="R73" i="30"/>
  <c r="Q73" i="30"/>
  <c r="T72" i="30"/>
  <c r="S72" i="30"/>
  <c r="R72" i="30"/>
  <c r="Q72" i="30"/>
  <c r="U72" i="30" s="1"/>
  <c r="T71" i="30"/>
  <c r="S71" i="30"/>
  <c r="R71" i="30"/>
  <c r="Q71" i="30"/>
  <c r="T70" i="30"/>
  <c r="S70" i="30"/>
  <c r="X69" i="30" s="1"/>
  <c r="R70" i="30"/>
  <c r="Q70" i="30"/>
  <c r="T69" i="30"/>
  <c r="S69" i="30"/>
  <c r="R69" i="30"/>
  <c r="Q69" i="30"/>
  <c r="T68" i="30"/>
  <c r="S68" i="30"/>
  <c r="R68" i="30"/>
  <c r="Q68" i="30"/>
  <c r="T67" i="30"/>
  <c r="S67" i="30"/>
  <c r="R67" i="30"/>
  <c r="Q67" i="30"/>
  <c r="T66" i="30"/>
  <c r="S66" i="30"/>
  <c r="R66" i="30"/>
  <c r="Q66" i="30"/>
  <c r="T65" i="30"/>
  <c r="S65" i="30"/>
  <c r="R65" i="30"/>
  <c r="Q65" i="30"/>
  <c r="T64" i="30"/>
  <c r="S64" i="30"/>
  <c r="R64" i="30"/>
  <c r="Q64" i="30"/>
  <c r="T63" i="30"/>
  <c r="S63" i="30"/>
  <c r="R63" i="30"/>
  <c r="Q63" i="30"/>
  <c r="T62" i="30"/>
  <c r="S62" i="30"/>
  <c r="R62" i="30"/>
  <c r="Q62" i="30"/>
  <c r="T61" i="30"/>
  <c r="S61" i="30"/>
  <c r="R61" i="30"/>
  <c r="Q61" i="30"/>
  <c r="T60" i="30"/>
  <c r="S60" i="30"/>
  <c r="R60" i="30"/>
  <c r="W59" i="30" s="1"/>
  <c r="I59" i="30" s="1"/>
  <c r="Q60" i="30"/>
  <c r="T59" i="30"/>
  <c r="S59" i="30"/>
  <c r="R59" i="30"/>
  <c r="Q59" i="30"/>
  <c r="T58" i="30"/>
  <c r="S58" i="30"/>
  <c r="R58" i="30"/>
  <c r="Q58" i="30"/>
  <c r="T57" i="30"/>
  <c r="S57" i="30"/>
  <c r="R57" i="30"/>
  <c r="Q57" i="30"/>
  <c r="T56" i="30"/>
  <c r="S56" i="30"/>
  <c r="R56" i="30"/>
  <c r="Q56" i="30"/>
  <c r="T55" i="30"/>
  <c r="S55" i="30"/>
  <c r="R55" i="30"/>
  <c r="Q55" i="30"/>
  <c r="T54" i="30"/>
  <c r="Y53" i="30" s="1"/>
  <c r="S54" i="30"/>
  <c r="X53" i="30" s="1"/>
  <c r="R54" i="30"/>
  <c r="Q54" i="30"/>
  <c r="T53" i="30"/>
  <c r="S53" i="30"/>
  <c r="R53" i="30"/>
  <c r="Q53" i="30"/>
  <c r="T52" i="30"/>
  <c r="S52" i="30"/>
  <c r="R52" i="30"/>
  <c r="Q52" i="30"/>
  <c r="T51" i="30"/>
  <c r="S51" i="30"/>
  <c r="R51" i="30"/>
  <c r="Q51" i="30"/>
  <c r="T50" i="30"/>
  <c r="S50" i="30"/>
  <c r="R50" i="30"/>
  <c r="Q50" i="30"/>
  <c r="T49" i="30"/>
  <c r="S49" i="30"/>
  <c r="R49" i="30"/>
  <c r="Q49" i="30"/>
  <c r="T48" i="30"/>
  <c r="S48" i="30"/>
  <c r="X47" i="30" s="1"/>
  <c r="R48" i="30"/>
  <c r="Q48" i="30"/>
  <c r="T47" i="30"/>
  <c r="S47" i="30"/>
  <c r="R47" i="30"/>
  <c r="Q47" i="30"/>
  <c r="T46" i="30"/>
  <c r="S46" i="30"/>
  <c r="R46" i="30"/>
  <c r="Q46" i="30"/>
  <c r="T45" i="30"/>
  <c r="S45" i="30"/>
  <c r="R45" i="30"/>
  <c r="Q45" i="30"/>
  <c r="T44" i="30"/>
  <c r="S44" i="30"/>
  <c r="R44" i="30"/>
  <c r="Q44" i="30"/>
  <c r="T43" i="30"/>
  <c r="S43" i="30"/>
  <c r="R43" i="30"/>
  <c r="Q43" i="30"/>
  <c r="T42" i="30"/>
  <c r="Y41" i="30" s="1"/>
  <c r="S42" i="30"/>
  <c r="R42" i="30"/>
  <c r="W41" i="30" s="1"/>
  <c r="I41" i="30" s="1"/>
  <c r="Q42" i="30"/>
  <c r="X41" i="30"/>
  <c r="T41" i="30"/>
  <c r="S41" i="30"/>
  <c r="R41" i="30"/>
  <c r="Q41" i="30"/>
  <c r="T40" i="30"/>
  <c r="S40" i="30"/>
  <c r="R40" i="30"/>
  <c r="Q40" i="30"/>
  <c r="U40" i="30" s="1"/>
  <c r="T39" i="30"/>
  <c r="S39" i="30"/>
  <c r="R39" i="30"/>
  <c r="Q39" i="30"/>
  <c r="T38" i="30"/>
  <c r="S38" i="30"/>
  <c r="R38" i="30"/>
  <c r="Q38" i="30"/>
  <c r="T37" i="30"/>
  <c r="S37" i="30"/>
  <c r="R37" i="30"/>
  <c r="Q37" i="30"/>
  <c r="T36" i="30"/>
  <c r="S36" i="30"/>
  <c r="R36" i="30"/>
  <c r="Q36" i="30"/>
  <c r="T35" i="30"/>
  <c r="S35" i="30"/>
  <c r="R35" i="30"/>
  <c r="Q35" i="30"/>
  <c r="T34" i="30"/>
  <c r="Y33" i="30" s="1"/>
  <c r="S34" i="30"/>
  <c r="R34" i="30"/>
  <c r="Q34" i="30"/>
  <c r="T33" i="30"/>
  <c r="S33" i="30"/>
  <c r="R33" i="30"/>
  <c r="Q33" i="30"/>
  <c r="U33" i="30" s="1"/>
  <c r="T32" i="30"/>
  <c r="Y31" i="30" s="1"/>
  <c r="S32" i="30"/>
  <c r="X31" i="30" s="1"/>
  <c r="R32" i="30"/>
  <c r="W31" i="30" s="1"/>
  <c r="I31" i="30" s="1"/>
  <c r="Q32" i="30"/>
  <c r="V31" i="30" s="1"/>
  <c r="T31" i="30"/>
  <c r="S31" i="30"/>
  <c r="R31" i="30"/>
  <c r="Q31" i="30"/>
  <c r="T30" i="30"/>
  <c r="Y29" i="30" s="1"/>
  <c r="S30" i="30"/>
  <c r="X29" i="30" s="1"/>
  <c r="R30" i="30"/>
  <c r="U30" i="30" s="1"/>
  <c r="Q30" i="30"/>
  <c r="V29" i="30"/>
  <c r="T29" i="30"/>
  <c r="S29" i="30"/>
  <c r="R29" i="30"/>
  <c r="Q29" i="30"/>
  <c r="T28" i="30"/>
  <c r="Y27" i="30" s="1"/>
  <c r="S28" i="30"/>
  <c r="X27" i="30" s="1"/>
  <c r="R28" i="30"/>
  <c r="Q28" i="30"/>
  <c r="W27" i="30"/>
  <c r="I27" i="30" s="1"/>
  <c r="T27" i="30"/>
  <c r="S27" i="30"/>
  <c r="R27" i="30"/>
  <c r="Q27" i="30"/>
  <c r="T26" i="30"/>
  <c r="Y25" i="30" s="1"/>
  <c r="S26" i="30"/>
  <c r="X25" i="30" s="1"/>
  <c r="R26" i="30"/>
  <c r="W25" i="30" s="1"/>
  <c r="I25" i="30" s="1"/>
  <c r="Q26" i="30"/>
  <c r="T25" i="30"/>
  <c r="S25" i="30"/>
  <c r="R25" i="30"/>
  <c r="Q25" i="30"/>
  <c r="T24" i="30"/>
  <c r="Y23" i="30" s="1"/>
  <c r="R24" i="30"/>
  <c r="W23" i="30" s="1"/>
  <c r="I23" i="30" s="1"/>
  <c r="Q24" i="30"/>
  <c r="V23" i="30" s="1"/>
  <c r="X23" i="30"/>
  <c r="T23" i="30"/>
  <c r="S23" i="30"/>
  <c r="R23" i="30"/>
  <c r="Q23" i="30"/>
  <c r="T22" i="30"/>
  <c r="R22" i="30"/>
  <c r="Q22" i="30"/>
  <c r="V21" i="30" s="1"/>
  <c r="Y21" i="30"/>
  <c r="X21" i="30"/>
  <c r="W21" i="30"/>
  <c r="I21" i="30" s="1"/>
  <c r="T21" i="30"/>
  <c r="S21" i="30"/>
  <c r="R21" i="30"/>
  <c r="Q21" i="30"/>
  <c r="T20" i="30"/>
  <c r="Y19" i="30" s="1"/>
  <c r="S20" i="30"/>
  <c r="X19" i="30" s="1"/>
  <c r="R20" i="30"/>
  <c r="Q20" i="30"/>
  <c r="W19" i="30"/>
  <c r="I19" i="30" s="1"/>
  <c r="V19" i="30"/>
  <c r="T19" i="30"/>
  <c r="S19" i="30"/>
  <c r="R19" i="30"/>
  <c r="Q19" i="30"/>
  <c r="T18" i="30"/>
  <c r="Y17" i="30" s="1"/>
  <c r="S18" i="30"/>
  <c r="X17" i="30" s="1"/>
  <c r="R18" i="30"/>
  <c r="Q18" i="30"/>
  <c r="V17" i="30" s="1"/>
  <c r="T17" i="30"/>
  <c r="S17" i="30"/>
  <c r="R17" i="30"/>
  <c r="Q17" i="30"/>
  <c r="T16" i="30"/>
  <c r="Y15" i="30" s="1"/>
  <c r="S16" i="30"/>
  <c r="X15" i="30" s="1"/>
  <c r="R16" i="30"/>
  <c r="W15" i="30" s="1"/>
  <c r="I15" i="30" s="1"/>
  <c r="Q16" i="30"/>
  <c r="T15" i="30"/>
  <c r="S15" i="30"/>
  <c r="R15" i="30"/>
  <c r="Q15" i="30"/>
  <c r="T14" i="30"/>
  <c r="S14" i="30"/>
  <c r="X13" i="30" s="1"/>
  <c r="R14" i="30"/>
  <c r="W13" i="30" s="1"/>
  <c r="I13" i="30" s="1"/>
  <c r="Q14" i="30"/>
  <c r="Y13" i="30"/>
  <c r="T13" i="30"/>
  <c r="S13" i="30"/>
  <c r="R13" i="30"/>
  <c r="Q13" i="30"/>
  <c r="T12" i="30"/>
  <c r="S12" i="30"/>
  <c r="X11" i="30" s="1"/>
  <c r="R12" i="30"/>
  <c r="W11" i="30" s="1"/>
  <c r="I11" i="30" s="1"/>
  <c r="Q12" i="30"/>
  <c r="Y11" i="30"/>
  <c r="T11" i="30"/>
  <c r="S11" i="30"/>
  <c r="R11" i="30"/>
  <c r="Q11" i="30"/>
  <c r="T10" i="30"/>
  <c r="Y9" i="30" s="1"/>
  <c r="S10" i="30"/>
  <c r="X9" i="30" s="1"/>
  <c r="R10" i="30"/>
  <c r="W9" i="30" s="1"/>
  <c r="I9" i="30" s="1"/>
  <c r="Q10" i="30"/>
  <c r="T9" i="30"/>
  <c r="S9" i="30"/>
  <c r="R9" i="30"/>
  <c r="Q9" i="30"/>
  <c r="T8" i="30"/>
  <c r="S8" i="30"/>
  <c r="R8" i="30"/>
  <c r="W7" i="30" s="1"/>
  <c r="I7" i="30" s="1"/>
  <c r="Q8" i="30"/>
  <c r="U8" i="30" s="1"/>
  <c r="Y7" i="30"/>
  <c r="X7" i="30"/>
  <c r="T7" i="30"/>
  <c r="S7" i="30"/>
  <c r="R7" i="30"/>
  <c r="Q7" i="30"/>
  <c r="T6" i="30"/>
  <c r="Y5" i="30" s="1"/>
  <c r="S6" i="30"/>
  <c r="X5" i="30" s="1"/>
  <c r="R6" i="30"/>
  <c r="W5" i="30" s="1"/>
  <c r="I5" i="30" s="1"/>
  <c r="Q6" i="30"/>
  <c r="T5" i="30"/>
  <c r="S5" i="30"/>
  <c r="R5" i="30"/>
  <c r="Q5" i="30"/>
  <c r="T4" i="30"/>
  <c r="T116" i="30" s="1"/>
  <c r="S4" i="30"/>
  <c r="X3" i="30" s="1"/>
  <c r="R4" i="30"/>
  <c r="W3" i="30" s="1"/>
  <c r="I3" i="30" s="1"/>
  <c r="Q4" i="30"/>
  <c r="Y3" i="30"/>
  <c r="T3" i="30"/>
  <c r="S3" i="30"/>
  <c r="R3" i="30"/>
  <c r="R115" i="30" s="1"/>
  <c r="Q3" i="30"/>
  <c r="U160" i="32" l="1"/>
  <c r="U158" i="32"/>
  <c r="W17" i="32"/>
  <c r="I17" i="32" s="1"/>
  <c r="Q116" i="30"/>
  <c r="V7" i="30"/>
  <c r="U12" i="30"/>
  <c r="U18" i="30"/>
  <c r="U37" i="30"/>
  <c r="U44" i="30"/>
  <c r="U48" i="30"/>
  <c r="U49" i="31"/>
  <c r="Y39" i="31"/>
  <c r="Q199" i="32"/>
  <c r="U52" i="32"/>
  <c r="U54" i="32"/>
  <c r="W127" i="32"/>
  <c r="I127" i="32" s="1"/>
  <c r="U170" i="32"/>
  <c r="U22" i="30"/>
  <c r="X33" i="30"/>
  <c r="U47" i="30"/>
  <c r="U58" i="30"/>
  <c r="U64" i="30"/>
  <c r="U65" i="30"/>
  <c r="U89" i="30"/>
  <c r="U94" i="30"/>
  <c r="U96" i="30"/>
  <c r="U97" i="30"/>
  <c r="U99" i="30"/>
  <c r="U37" i="31"/>
  <c r="U23" i="31"/>
  <c r="R66" i="31"/>
  <c r="R199" i="32"/>
  <c r="W3" i="32"/>
  <c r="I3" i="32" s="1"/>
  <c r="U57" i="32"/>
  <c r="U64" i="32"/>
  <c r="X67" i="32"/>
  <c r="U83" i="32"/>
  <c r="U85" i="32"/>
  <c r="U102" i="32"/>
  <c r="U103" i="32"/>
  <c r="U107" i="32"/>
  <c r="U111" i="32"/>
  <c r="Y177" i="32"/>
  <c r="U76" i="32"/>
  <c r="S115" i="30"/>
  <c r="U5" i="30"/>
  <c r="U13" i="30"/>
  <c r="U36" i="30"/>
  <c r="U48" i="31"/>
  <c r="Y15" i="31"/>
  <c r="U53" i="32"/>
  <c r="U55" i="32"/>
  <c r="U78" i="32"/>
  <c r="X115" i="32"/>
  <c r="U174" i="32"/>
  <c r="V173" i="32"/>
  <c r="T115" i="30"/>
  <c r="Q115" i="30"/>
  <c r="V3" i="30"/>
  <c r="U21" i="30"/>
  <c r="U46" i="30"/>
  <c r="U74" i="30"/>
  <c r="U77" i="30"/>
  <c r="U92" i="30"/>
  <c r="U93" i="30"/>
  <c r="U100" i="30"/>
  <c r="S66" i="31"/>
  <c r="S70" i="31" s="1"/>
  <c r="S71" i="31" s="1"/>
  <c r="U58" i="31"/>
  <c r="U55" i="31"/>
  <c r="W45" i="31"/>
  <c r="I45" i="31" s="1"/>
  <c r="U43" i="31"/>
  <c r="V39" i="31"/>
  <c r="U40" i="31"/>
  <c r="U31" i="31"/>
  <c r="U19" i="31"/>
  <c r="U16" i="31"/>
  <c r="W15" i="31"/>
  <c r="I15" i="31" s="1"/>
  <c r="T66" i="31"/>
  <c r="T70" i="31" s="1"/>
  <c r="T71" i="31" s="1"/>
  <c r="Y3" i="31"/>
  <c r="U11" i="32"/>
  <c r="U15" i="32"/>
  <c r="U18" i="32"/>
  <c r="U19" i="32"/>
  <c r="U20" i="32"/>
  <c r="U30" i="32"/>
  <c r="Y29" i="32"/>
  <c r="U35" i="32"/>
  <c r="U59" i="32"/>
  <c r="U63" i="32"/>
  <c r="U91" i="32"/>
  <c r="U93" i="32"/>
  <c r="U94" i="32"/>
  <c r="U95" i="32"/>
  <c r="U96" i="32"/>
  <c r="U149" i="32"/>
  <c r="V155" i="32"/>
  <c r="U156" i="32"/>
  <c r="X165" i="32"/>
  <c r="U11" i="31"/>
  <c r="S199" i="32"/>
  <c r="U9" i="32"/>
  <c r="U36" i="32"/>
  <c r="U37" i="32"/>
  <c r="W45" i="32"/>
  <c r="I45" i="32" s="1"/>
  <c r="W51" i="32"/>
  <c r="I51" i="32" s="1"/>
  <c r="U61" i="32"/>
  <c r="U69" i="32"/>
  <c r="U77" i="32"/>
  <c r="U114" i="32"/>
  <c r="U115" i="32"/>
  <c r="U116" i="32"/>
  <c r="U117" i="32"/>
  <c r="U119" i="32"/>
  <c r="U122" i="32"/>
  <c r="U123" i="32"/>
  <c r="U124" i="32"/>
  <c r="U126" i="32"/>
  <c r="U127" i="32"/>
  <c r="U133" i="32"/>
  <c r="U141" i="32"/>
  <c r="U143" i="32"/>
  <c r="U144" i="32"/>
  <c r="U145" i="32"/>
  <c r="U146" i="32"/>
  <c r="U147" i="32"/>
  <c r="U154" i="32"/>
  <c r="U164" i="32"/>
  <c r="U166" i="32"/>
  <c r="U168" i="32"/>
  <c r="U186" i="32"/>
  <c r="U187" i="32"/>
  <c r="U188" i="32"/>
  <c r="U193" i="32"/>
  <c r="U49" i="30"/>
  <c r="U51" i="30"/>
  <c r="U66" i="30"/>
  <c r="U68" i="30"/>
  <c r="U69" i="30"/>
  <c r="U109" i="30"/>
  <c r="U114" i="30"/>
  <c r="U63" i="31"/>
  <c r="U56" i="31"/>
  <c r="U39" i="31"/>
  <c r="U21" i="31"/>
  <c r="T65" i="31"/>
  <c r="U5" i="31"/>
  <c r="U65" i="31" s="1"/>
  <c r="V3" i="31"/>
  <c r="U12" i="32"/>
  <c r="U13" i="32"/>
  <c r="U17" i="32"/>
  <c r="U21" i="32"/>
  <c r="U24" i="32"/>
  <c r="U25" i="32"/>
  <c r="U26" i="32"/>
  <c r="U27" i="32"/>
  <c r="U29" i="32"/>
  <c r="X29" i="32"/>
  <c r="U62" i="32"/>
  <c r="W67" i="32"/>
  <c r="I67" i="32" s="1"/>
  <c r="U70" i="32"/>
  <c r="U72" i="32"/>
  <c r="U73" i="32"/>
  <c r="U74" i="32"/>
  <c r="U75" i="32"/>
  <c r="X75" i="32"/>
  <c r="W81" i="32"/>
  <c r="I81" i="32" s="1"/>
  <c r="Y87" i="32"/>
  <c r="U89" i="32"/>
  <c r="U101" i="32"/>
  <c r="U106" i="32"/>
  <c r="W107" i="32"/>
  <c r="I107" i="32" s="1"/>
  <c r="U113" i="32"/>
  <c r="U120" i="32"/>
  <c r="W121" i="32"/>
  <c r="I121" i="32" s="1"/>
  <c r="U128" i="32"/>
  <c r="U129" i="32"/>
  <c r="U130" i="32"/>
  <c r="U131" i="32"/>
  <c r="U150" i="32"/>
  <c r="U151" i="32"/>
  <c r="U152" i="32"/>
  <c r="U153" i="32"/>
  <c r="U155" i="32"/>
  <c r="U173" i="32"/>
  <c r="U176" i="32"/>
  <c r="W185" i="32"/>
  <c r="I185" i="32" s="1"/>
  <c r="U190" i="32"/>
  <c r="U191" i="32"/>
  <c r="U195" i="32"/>
  <c r="V193" i="32"/>
  <c r="U196" i="32"/>
  <c r="U36" i="31"/>
  <c r="U35" i="31"/>
  <c r="V31" i="31"/>
  <c r="U32" i="31"/>
  <c r="U24" i="31"/>
  <c r="U17" i="31"/>
  <c r="V15" i="31"/>
  <c r="R65" i="31"/>
  <c r="U8" i="31"/>
  <c r="T199" i="32"/>
  <c r="Y3" i="32"/>
  <c r="U7" i="32"/>
  <c r="Y11" i="32"/>
  <c r="U14" i="32"/>
  <c r="U28" i="32"/>
  <c r="U31" i="32"/>
  <c r="U32" i="32"/>
  <c r="U33" i="32"/>
  <c r="U34" i="32"/>
  <c r="U43" i="32"/>
  <c r="X45" i="32"/>
  <c r="W55" i="32"/>
  <c r="I55" i="32" s="1"/>
  <c r="U58" i="32"/>
  <c r="U60" i="32"/>
  <c r="X59" i="32"/>
  <c r="W75" i="32"/>
  <c r="I75" i="32" s="1"/>
  <c r="Y75" i="32"/>
  <c r="U84" i="32"/>
  <c r="U86" i="32"/>
  <c r="U88" i="32"/>
  <c r="X87" i="32"/>
  <c r="U99" i="32"/>
  <c r="U108" i="32"/>
  <c r="U109" i="32"/>
  <c r="U110" i="32"/>
  <c r="U112" i="32"/>
  <c r="U118" i="32"/>
  <c r="U121" i="32"/>
  <c r="U125" i="32"/>
  <c r="U132" i="32"/>
  <c r="V131" i="32"/>
  <c r="U134" i="32"/>
  <c r="U139" i="32"/>
  <c r="X147" i="32"/>
  <c r="X155" i="32"/>
  <c r="X161" i="32"/>
  <c r="U165" i="32"/>
  <c r="W165" i="32"/>
  <c r="I165" i="32" s="1"/>
  <c r="U169" i="32"/>
  <c r="U171" i="32"/>
  <c r="U172" i="32"/>
  <c r="U179" i="32"/>
  <c r="U180" i="32"/>
  <c r="U181" i="32"/>
  <c r="U182" i="32"/>
  <c r="U183" i="32"/>
  <c r="U185" i="32"/>
  <c r="U189" i="32"/>
  <c r="Y45" i="32"/>
  <c r="V11" i="32"/>
  <c r="V45" i="32"/>
  <c r="V101" i="32"/>
  <c r="V115" i="32"/>
  <c r="W193" i="32"/>
  <c r="I193" i="32" s="1"/>
  <c r="V177" i="32"/>
  <c r="V81" i="32"/>
  <c r="R200" i="32"/>
  <c r="W11" i="32"/>
  <c r="I11" i="32" s="1"/>
  <c r="Q200" i="32"/>
  <c r="U3" i="32"/>
  <c r="U199" i="32" s="1"/>
  <c r="U48" i="32"/>
  <c r="U82" i="32"/>
  <c r="V3" i="32"/>
  <c r="V17" i="32"/>
  <c r="V51" i="32"/>
  <c r="V107" i="32"/>
  <c r="V121" i="32"/>
  <c r="V185" i="32"/>
  <c r="S200" i="32"/>
  <c r="S204" i="32" s="1"/>
  <c r="S205" i="32" s="1"/>
  <c r="W115" i="32"/>
  <c r="I115" i="32" s="1"/>
  <c r="U50" i="32"/>
  <c r="V55" i="32"/>
  <c r="U56" i="32"/>
  <c r="V147" i="32"/>
  <c r="U148" i="32"/>
  <c r="V161" i="32"/>
  <c r="U162" i="32"/>
  <c r="U184" i="32"/>
  <c r="T200" i="32"/>
  <c r="T204" i="32" s="1"/>
  <c r="T205" i="32" s="1"/>
  <c r="U68" i="32"/>
  <c r="V59" i="32"/>
  <c r="V87" i="32"/>
  <c r="V165" i="32"/>
  <c r="V23" i="32"/>
  <c r="V37" i="32"/>
  <c r="V127" i="32"/>
  <c r="R70" i="31"/>
  <c r="R71" i="31" s="1"/>
  <c r="U26" i="31"/>
  <c r="U14" i="31"/>
  <c r="U6" i="31"/>
  <c r="U60" i="31"/>
  <c r="U28" i="31"/>
  <c r="U20" i="31"/>
  <c r="U4" i="31"/>
  <c r="U62" i="31"/>
  <c r="U54" i="31"/>
  <c r="U42" i="31"/>
  <c r="U38" i="31"/>
  <c r="U34" i="31"/>
  <c r="U30" i="31"/>
  <c r="U22" i="31"/>
  <c r="U10" i="31"/>
  <c r="Q65" i="31"/>
  <c r="Q70" i="31" s="1"/>
  <c r="Q71" i="31" s="1"/>
  <c r="W63" i="31"/>
  <c r="I63" i="31" s="1"/>
  <c r="W55" i="31"/>
  <c r="I55" i="31" s="1"/>
  <c r="W43" i="31"/>
  <c r="I43" i="31" s="1"/>
  <c r="W39" i="31"/>
  <c r="I39" i="31" s="1"/>
  <c r="W31" i="31"/>
  <c r="I31" i="31" s="1"/>
  <c r="W23" i="31"/>
  <c r="I23" i="31" s="1"/>
  <c r="U12" i="31"/>
  <c r="U6" i="30"/>
  <c r="U9" i="30"/>
  <c r="U17" i="30"/>
  <c r="U19" i="30"/>
  <c r="U23" i="30"/>
  <c r="U26" i="30"/>
  <c r="U29" i="30"/>
  <c r="U31" i="30"/>
  <c r="U34" i="30"/>
  <c r="Y47" i="30"/>
  <c r="U60" i="30"/>
  <c r="U62" i="30"/>
  <c r="Y81" i="30"/>
  <c r="U88" i="30"/>
  <c r="U101" i="30"/>
  <c r="U103" i="30"/>
  <c r="U107" i="30"/>
  <c r="U111" i="30"/>
  <c r="U113" i="30"/>
  <c r="U14" i="30"/>
  <c r="U16" i="30"/>
  <c r="U25" i="30"/>
  <c r="U28" i="30"/>
  <c r="U38" i="30"/>
  <c r="U42" i="30"/>
  <c r="U55" i="30"/>
  <c r="U70" i="30"/>
  <c r="U81" i="30"/>
  <c r="U85" i="30"/>
  <c r="U87" i="30"/>
  <c r="U11" i="30"/>
  <c r="U53" i="30"/>
  <c r="U57" i="30"/>
  <c r="U59" i="30"/>
  <c r="Y59" i="30"/>
  <c r="X59" i="30"/>
  <c r="W69" i="30"/>
  <c r="I69" i="30" s="1"/>
  <c r="U76" i="30"/>
  <c r="Y89" i="30"/>
  <c r="U105" i="30"/>
  <c r="U7" i="30"/>
  <c r="U35" i="30"/>
  <c r="U61" i="30"/>
  <c r="U63" i="30"/>
  <c r="U83" i="30"/>
  <c r="U91" i="30"/>
  <c r="U98" i="30"/>
  <c r="U104" i="30"/>
  <c r="U106" i="30"/>
  <c r="U108" i="30"/>
  <c r="U110" i="30"/>
  <c r="R116" i="30"/>
  <c r="R120" i="30" s="1"/>
  <c r="R121" i="30" s="1"/>
  <c r="W99" i="30"/>
  <c r="I99" i="30" s="1"/>
  <c r="V25" i="30"/>
  <c r="U27" i="30"/>
  <c r="U41" i="30"/>
  <c r="U50" i="30"/>
  <c r="U52" i="30"/>
  <c r="U54" i="30"/>
  <c r="U56" i="30"/>
  <c r="Y69" i="30"/>
  <c r="U102" i="30"/>
  <c r="U10" i="30"/>
  <c r="U15" i="30"/>
  <c r="U39" i="30"/>
  <c r="U43" i="30"/>
  <c r="U45" i="30"/>
  <c r="W53" i="30"/>
  <c r="I53" i="30" s="1"/>
  <c r="U67" i="30"/>
  <c r="U71" i="30"/>
  <c r="U73" i="30"/>
  <c r="U75" i="30"/>
  <c r="Y77" i="30"/>
  <c r="X81" i="30"/>
  <c r="U95" i="30"/>
  <c r="Y107" i="30"/>
  <c r="Q120" i="30"/>
  <c r="Q121" i="30" s="1"/>
  <c r="T120" i="30"/>
  <c r="T121" i="30" s="1"/>
  <c r="U3" i="30"/>
  <c r="V5" i="30"/>
  <c r="V33" i="30"/>
  <c r="V47" i="30"/>
  <c r="V89" i="30"/>
  <c r="U90" i="30"/>
  <c r="U112" i="30"/>
  <c r="U4" i="30"/>
  <c r="U20" i="30"/>
  <c r="U32" i="30"/>
  <c r="W33" i="30"/>
  <c r="I33" i="30" s="1"/>
  <c r="W47" i="30"/>
  <c r="I47" i="30" s="1"/>
  <c r="W89" i="30"/>
  <c r="I89" i="30" s="1"/>
  <c r="X99" i="30"/>
  <c r="U78" i="30"/>
  <c r="S116" i="30"/>
  <c r="S120" i="30" s="1"/>
  <c r="S121" i="30" s="1"/>
  <c r="V15" i="30"/>
  <c r="W17" i="30"/>
  <c r="I17" i="30" s="1"/>
  <c r="V27" i="30"/>
  <c r="W29" i="30"/>
  <c r="I29" i="30" s="1"/>
  <c r="V53" i="30"/>
  <c r="V81" i="30"/>
  <c r="V13" i="30"/>
  <c r="V107" i="30"/>
  <c r="V11" i="30"/>
  <c r="U24" i="30"/>
  <c r="V41" i="30"/>
  <c r="V69" i="30"/>
  <c r="V9" i="30"/>
  <c r="V59" i="30"/>
  <c r="Q204" i="32" l="1"/>
  <c r="Q205" i="32" s="1"/>
  <c r="U200" i="32"/>
  <c r="U204" i="32" s="1"/>
  <c r="U205" i="32" s="1"/>
  <c r="R204" i="32"/>
  <c r="R205" i="32" s="1"/>
  <c r="U66" i="31"/>
  <c r="U70" i="31" s="1"/>
  <c r="U71" i="31" s="1"/>
  <c r="U115" i="30"/>
  <c r="U116" i="30"/>
  <c r="U120" i="30"/>
  <c r="U121" i="30" s="1"/>
  <c r="T42" i="29"/>
  <c r="S42" i="29"/>
  <c r="R42" i="29"/>
  <c r="Q42" i="29"/>
  <c r="T41" i="29"/>
  <c r="S41" i="29"/>
  <c r="R41" i="29"/>
  <c r="Q41" i="29"/>
  <c r="T40" i="29"/>
  <c r="S40" i="29"/>
  <c r="R40" i="29"/>
  <c r="Q40" i="29"/>
  <c r="U40" i="29" s="1"/>
  <c r="T39" i="29"/>
  <c r="S39" i="29"/>
  <c r="R39" i="29"/>
  <c r="Q39" i="29"/>
  <c r="T38" i="29"/>
  <c r="S38" i="29"/>
  <c r="R38" i="29"/>
  <c r="M38" i="29"/>
  <c r="Q38" i="29" s="1"/>
  <c r="T37" i="29"/>
  <c r="S37" i="29"/>
  <c r="R37" i="29"/>
  <c r="M37" i="29"/>
  <c r="Q37" i="29" s="1"/>
  <c r="U37" i="29" s="1"/>
  <c r="T36" i="29"/>
  <c r="S36" i="29"/>
  <c r="X35" i="29" s="1"/>
  <c r="R36" i="29"/>
  <c r="W35" i="29" s="1"/>
  <c r="I35" i="29" s="1"/>
  <c r="Q36" i="29"/>
  <c r="T35" i="29"/>
  <c r="S35" i="29"/>
  <c r="R35" i="29"/>
  <c r="Q35" i="29"/>
  <c r="T34" i="29"/>
  <c r="S34" i="29"/>
  <c r="R34" i="29"/>
  <c r="M34" i="29"/>
  <c r="Q34" i="29" s="1"/>
  <c r="T33" i="29"/>
  <c r="S33" i="29"/>
  <c r="R33" i="29"/>
  <c r="M33" i="29"/>
  <c r="Q33" i="29" s="1"/>
  <c r="T32" i="29"/>
  <c r="S32" i="29"/>
  <c r="R32" i="29"/>
  <c r="M32" i="29"/>
  <c r="Q32" i="29" s="1"/>
  <c r="T31" i="29"/>
  <c r="S31" i="29"/>
  <c r="R31" i="29"/>
  <c r="M31" i="29"/>
  <c r="Q31" i="29" s="1"/>
  <c r="T30" i="29"/>
  <c r="S30" i="29"/>
  <c r="R30" i="29"/>
  <c r="Q30" i="29"/>
  <c r="T29" i="29"/>
  <c r="S29" i="29"/>
  <c r="R29" i="29"/>
  <c r="Q29" i="29"/>
  <c r="T28" i="29"/>
  <c r="S28" i="29"/>
  <c r="X27" i="29" s="1"/>
  <c r="R28" i="29"/>
  <c r="W27" i="29" s="1"/>
  <c r="I27" i="29" s="1"/>
  <c r="Q28" i="29"/>
  <c r="T27" i="29"/>
  <c r="S27" i="29"/>
  <c r="R27" i="29"/>
  <c r="Q27" i="29"/>
  <c r="T26" i="29"/>
  <c r="S26" i="29"/>
  <c r="R26" i="29"/>
  <c r="Q26" i="29"/>
  <c r="T25" i="29"/>
  <c r="S25" i="29"/>
  <c r="R25" i="29"/>
  <c r="M25" i="29"/>
  <c r="Q25" i="29" s="1"/>
  <c r="T24" i="29"/>
  <c r="S24" i="29"/>
  <c r="R24" i="29"/>
  <c r="Q24" i="29"/>
  <c r="U24" i="29" s="1"/>
  <c r="T23" i="29"/>
  <c r="S23" i="29"/>
  <c r="R23" i="29"/>
  <c r="M23" i="29"/>
  <c r="Q23" i="29" s="1"/>
  <c r="T22" i="29"/>
  <c r="S22" i="29"/>
  <c r="R22" i="29"/>
  <c r="Q22" i="29"/>
  <c r="T21" i="29"/>
  <c r="S21" i="29"/>
  <c r="R21" i="29"/>
  <c r="M21" i="29"/>
  <c r="T20" i="29"/>
  <c r="S20" i="29"/>
  <c r="X19" i="29" s="1"/>
  <c r="R20" i="29"/>
  <c r="Q20" i="29"/>
  <c r="V19" i="29"/>
  <c r="T19" i="29"/>
  <c r="S19" i="29"/>
  <c r="R19" i="29"/>
  <c r="Q19" i="29"/>
  <c r="T18" i="29"/>
  <c r="S18" i="29"/>
  <c r="R18" i="29"/>
  <c r="Q18" i="29"/>
  <c r="T17" i="29"/>
  <c r="S17" i="29"/>
  <c r="R17" i="29"/>
  <c r="Q17" i="29"/>
  <c r="T16" i="29"/>
  <c r="S16" i="29"/>
  <c r="R16" i="29"/>
  <c r="Q16" i="29"/>
  <c r="T15" i="29"/>
  <c r="S15" i="29"/>
  <c r="R15" i="29"/>
  <c r="Q15" i="29"/>
  <c r="T14" i="29"/>
  <c r="S14" i="29"/>
  <c r="R14" i="29"/>
  <c r="Q14" i="29"/>
  <c r="T13" i="29"/>
  <c r="S13" i="29"/>
  <c r="R13" i="29"/>
  <c r="Q13" i="29"/>
  <c r="T12" i="29"/>
  <c r="S12" i="29"/>
  <c r="R12" i="29"/>
  <c r="Q12" i="29"/>
  <c r="T11" i="29"/>
  <c r="S11" i="29"/>
  <c r="R11" i="29"/>
  <c r="Q11" i="29"/>
  <c r="U11" i="29" s="1"/>
  <c r="T10" i="29"/>
  <c r="S10" i="29"/>
  <c r="R10" i="29"/>
  <c r="Q10" i="29"/>
  <c r="T9" i="29"/>
  <c r="S9" i="29"/>
  <c r="R9" i="29"/>
  <c r="Q9" i="29"/>
  <c r="U9" i="29" s="1"/>
  <c r="T8" i="29"/>
  <c r="S8" i="29"/>
  <c r="R8" i="29"/>
  <c r="Q8" i="29"/>
  <c r="T7" i="29"/>
  <c r="S7" i="29"/>
  <c r="R7" i="29"/>
  <c r="Q7" i="29"/>
  <c r="U7" i="29" s="1"/>
  <c r="T6" i="29"/>
  <c r="S6" i="29"/>
  <c r="R6" i="29"/>
  <c r="Q6" i="29"/>
  <c r="T5" i="29"/>
  <c r="S5" i="29"/>
  <c r="R5" i="29"/>
  <c r="Q5" i="29"/>
  <c r="T4" i="29"/>
  <c r="S4" i="29"/>
  <c r="X3" i="29" s="1"/>
  <c r="R4" i="29"/>
  <c r="Q4" i="29"/>
  <c r="V3" i="29" s="1"/>
  <c r="T3" i="29"/>
  <c r="S3" i="29"/>
  <c r="R3" i="29"/>
  <c r="R43" i="29" s="1"/>
  <c r="Q3" i="29"/>
  <c r="T43" i="29" l="1"/>
  <c r="U6" i="29"/>
  <c r="U12" i="29"/>
  <c r="U20" i="29"/>
  <c r="U44" i="29"/>
  <c r="U23" i="29"/>
  <c r="Y19" i="29"/>
  <c r="Y27" i="29"/>
  <c r="S43" i="29"/>
  <c r="U13" i="29"/>
  <c r="U14" i="29"/>
  <c r="U16" i="29"/>
  <c r="U35" i="29"/>
  <c r="T44" i="29"/>
  <c r="T47" i="29" s="1"/>
  <c r="T48" i="29" s="1"/>
  <c r="Y9" i="29"/>
  <c r="U29" i="29"/>
  <c r="U31" i="29"/>
  <c r="U33" i="29"/>
  <c r="U3" i="29"/>
  <c r="U43" i="29" s="1"/>
  <c r="U47" i="29" s="1"/>
  <c r="U48" i="29" s="1"/>
  <c r="U8" i="29"/>
  <c r="U30" i="29"/>
  <c r="U34" i="29"/>
  <c r="S44" i="29"/>
  <c r="S47" i="29" s="1"/>
  <c r="S48" i="29" s="1"/>
  <c r="W9" i="29"/>
  <c r="I9" i="29" s="1"/>
  <c r="U25" i="29"/>
  <c r="U27" i="29"/>
  <c r="U4" i="29"/>
  <c r="Y3" i="29"/>
  <c r="U28" i="29"/>
  <c r="X9" i="29"/>
  <c r="U36" i="29"/>
  <c r="U18" i="29"/>
  <c r="U22" i="29"/>
  <c r="U42" i="29"/>
  <c r="U5" i="29"/>
  <c r="W3" i="29"/>
  <c r="I3" i="29" s="1"/>
  <c r="U15" i="29"/>
  <c r="U17" i="29"/>
  <c r="U19" i="29"/>
  <c r="U39" i="29"/>
  <c r="U41" i="29"/>
  <c r="Q44" i="29"/>
  <c r="U38" i="29"/>
  <c r="V35" i="29"/>
  <c r="V27" i="29"/>
  <c r="U32" i="29"/>
  <c r="R44" i="29"/>
  <c r="R47" i="29" s="1"/>
  <c r="R48" i="29" s="1"/>
  <c r="V9" i="29"/>
  <c r="W19" i="29"/>
  <c r="I19" i="29" s="1"/>
  <c r="Q21" i="29"/>
  <c r="U21" i="29" s="1"/>
  <c r="Q43" i="29"/>
  <c r="U26" i="29"/>
  <c r="Y35" i="29"/>
  <c r="U10" i="29"/>
  <c r="Q47" i="29" l="1"/>
  <c r="Q48" i="29" s="1"/>
  <c r="Q3" i="28"/>
  <c r="R3" i="28"/>
  <c r="R91" i="28" s="1"/>
  <c r="S3" i="28"/>
  <c r="T3" i="28"/>
  <c r="Q4" i="28"/>
  <c r="R4" i="28"/>
  <c r="W3" i="28" s="1"/>
  <c r="I3" i="28" s="1"/>
  <c r="S4" i="28"/>
  <c r="T4" i="28"/>
  <c r="Q5" i="28"/>
  <c r="R5" i="28"/>
  <c r="S5" i="28"/>
  <c r="T5" i="28"/>
  <c r="Q6" i="28"/>
  <c r="R6" i="28"/>
  <c r="S6" i="28"/>
  <c r="T6" i="28"/>
  <c r="Q7" i="28"/>
  <c r="R7" i="28"/>
  <c r="S7" i="28"/>
  <c r="T7" i="28"/>
  <c r="Q8" i="28"/>
  <c r="R8" i="28"/>
  <c r="S8" i="28"/>
  <c r="T8" i="28"/>
  <c r="Q9" i="28"/>
  <c r="R9" i="28"/>
  <c r="S9" i="28"/>
  <c r="T9" i="28"/>
  <c r="Q10" i="28"/>
  <c r="R10" i="28"/>
  <c r="S10" i="28"/>
  <c r="T10" i="28"/>
  <c r="Q11" i="28"/>
  <c r="R11" i="28"/>
  <c r="S11" i="28"/>
  <c r="T11" i="28"/>
  <c r="Q12" i="28"/>
  <c r="R12" i="28"/>
  <c r="S12" i="28"/>
  <c r="T12" i="28"/>
  <c r="Q13" i="28"/>
  <c r="R13" i="28"/>
  <c r="S13" i="28"/>
  <c r="T13" i="28"/>
  <c r="Q14" i="28"/>
  <c r="R14" i="28"/>
  <c r="U14" i="28" s="1"/>
  <c r="S14" i="28"/>
  <c r="T14" i="28"/>
  <c r="Q15" i="28"/>
  <c r="R15" i="28"/>
  <c r="S15" i="28"/>
  <c r="T15" i="28"/>
  <c r="Q16" i="28"/>
  <c r="R16" i="28"/>
  <c r="S16" i="28"/>
  <c r="T16" i="28"/>
  <c r="Y15" i="28" s="1"/>
  <c r="Q17" i="28"/>
  <c r="U17" i="28" s="1"/>
  <c r="R17" i="28"/>
  <c r="S17" i="28"/>
  <c r="T17" i="28"/>
  <c r="T91" i="28" s="1"/>
  <c r="Q18" i="28"/>
  <c r="R18" i="28"/>
  <c r="S18" i="28"/>
  <c r="T18" i="28"/>
  <c r="Q19" i="28"/>
  <c r="U19" i="28" s="1"/>
  <c r="R19" i="28"/>
  <c r="S19" i="28"/>
  <c r="T19" i="28"/>
  <c r="Q20" i="28"/>
  <c r="R20" i="28"/>
  <c r="S20" i="28"/>
  <c r="X15" i="28" s="1"/>
  <c r="T20" i="28"/>
  <c r="Q21" i="28"/>
  <c r="R21" i="28"/>
  <c r="S21" i="28"/>
  <c r="T21" i="28"/>
  <c r="Q22" i="28"/>
  <c r="R22" i="28"/>
  <c r="S22" i="28"/>
  <c r="T22" i="28"/>
  <c r="U22" i="28"/>
  <c r="Q23" i="28"/>
  <c r="R23" i="28"/>
  <c r="S23" i="28"/>
  <c r="T23" i="28"/>
  <c r="Q24" i="28"/>
  <c r="R24" i="28"/>
  <c r="S24" i="28"/>
  <c r="T24" i="28"/>
  <c r="Q25" i="28"/>
  <c r="R25" i="28"/>
  <c r="S25" i="28"/>
  <c r="T25" i="28"/>
  <c r="U25" i="28" s="1"/>
  <c r="Q26" i="28"/>
  <c r="R26" i="28"/>
  <c r="S26" i="28"/>
  <c r="T26" i="28"/>
  <c r="Q27" i="28"/>
  <c r="R27" i="28"/>
  <c r="S27" i="28"/>
  <c r="T27" i="28"/>
  <c r="Q28" i="28"/>
  <c r="R28" i="28"/>
  <c r="S28" i="28"/>
  <c r="T28" i="28"/>
  <c r="Q29" i="28"/>
  <c r="R29" i="28"/>
  <c r="S29" i="28"/>
  <c r="T29" i="28"/>
  <c r="Q30" i="28"/>
  <c r="R30" i="28"/>
  <c r="S30" i="28"/>
  <c r="T30" i="28"/>
  <c r="Y29" i="28" s="1"/>
  <c r="Q31" i="28"/>
  <c r="R31" i="28"/>
  <c r="S31" i="28"/>
  <c r="T31" i="28"/>
  <c r="Q32" i="28"/>
  <c r="R32" i="28"/>
  <c r="S32" i="28"/>
  <c r="T32" i="28"/>
  <c r="Q33" i="28"/>
  <c r="R33" i="28"/>
  <c r="S33" i="28"/>
  <c r="T33" i="28"/>
  <c r="W33" i="28"/>
  <c r="I33" i="28" s="1"/>
  <c r="Q34" i="28"/>
  <c r="U34" i="28" s="1"/>
  <c r="R34" i="28"/>
  <c r="S34" i="28"/>
  <c r="T34" i="28"/>
  <c r="Q35" i="28"/>
  <c r="R35" i="28"/>
  <c r="S35" i="28"/>
  <c r="T35" i="28"/>
  <c r="Q36" i="28"/>
  <c r="R36" i="28"/>
  <c r="S36" i="28"/>
  <c r="T36" i="28"/>
  <c r="Q37" i="28"/>
  <c r="U37" i="28" s="1"/>
  <c r="R37" i="28"/>
  <c r="S37" i="28"/>
  <c r="T37" i="28"/>
  <c r="V37" i="28"/>
  <c r="Q38" i="28"/>
  <c r="R38" i="28"/>
  <c r="S38" i="28"/>
  <c r="T38" i="28"/>
  <c r="Q39" i="28"/>
  <c r="R39" i="28"/>
  <c r="S39" i="28"/>
  <c r="T39" i="28"/>
  <c r="Q40" i="28"/>
  <c r="R40" i="28"/>
  <c r="S40" i="28"/>
  <c r="X37" i="28" s="1"/>
  <c r="T40" i="28"/>
  <c r="Q41" i="28"/>
  <c r="R41" i="28"/>
  <c r="S41" i="28"/>
  <c r="T41" i="28"/>
  <c r="Q42" i="28"/>
  <c r="R42" i="28"/>
  <c r="S42" i="28"/>
  <c r="T42" i="28"/>
  <c r="Q43" i="28"/>
  <c r="R43" i="28"/>
  <c r="S43" i="28"/>
  <c r="T43" i="28"/>
  <c r="Q44" i="28"/>
  <c r="R44" i="28"/>
  <c r="S44" i="28"/>
  <c r="T44" i="28"/>
  <c r="Q45" i="28"/>
  <c r="R45" i="28"/>
  <c r="S45" i="28"/>
  <c r="T45" i="28"/>
  <c r="Q46" i="28"/>
  <c r="R46" i="28"/>
  <c r="S46" i="28"/>
  <c r="T46" i="28"/>
  <c r="Q47" i="28"/>
  <c r="R47" i="28"/>
  <c r="S47" i="28"/>
  <c r="T47" i="28"/>
  <c r="Q48" i="28"/>
  <c r="R48" i="28"/>
  <c r="S48" i="28"/>
  <c r="T48" i="28"/>
  <c r="Q49" i="28"/>
  <c r="R49" i="28"/>
  <c r="S49" i="28"/>
  <c r="T49" i="28"/>
  <c r="Q50" i="28"/>
  <c r="R50" i="28"/>
  <c r="S50" i="28"/>
  <c r="T50" i="28"/>
  <c r="Q51" i="28"/>
  <c r="R51" i="28"/>
  <c r="S51" i="28"/>
  <c r="T51" i="28"/>
  <c r="Q52" i="28"/>
  <c r="R52" i="28"/>
  <c r="S52" i="28"/>
  <c r="T52" i="28"/>
  <c r="Y47" i="28" s="1"/>
  <c r="Q53" i="28"/>
  <c r="R53" i="28"/>
  <c r="S53" i="28"/>
  <c r="T53" i="28"/>
  <c r="Q54" i="28"/>
  <c r="R54" i="28"/>
  <c r="S54" i="28"/>
  <c r="T54" i="28"/>
  <c r="Q55" i="28"/>
  <c r="R55" i="28"/>
  <c r="S55" i="28"/>
  <c r="T55" i="28"/>
  <c r="Q56" i="28"/>
  <c r="R56" i="28"/>
  <c r="S56" i="28"/>
  <c r="T56" i="28"/>
  <c r="Q57" i="28"/>
  <c r="R57" i="28"/>
  <c r="S57" i="28"/>
  <c r="T57" i="28"/>
  <c r="Q58" i="28"/>
  <c r="R58" i="28"/>
  <c r="S58" i="28"/>
  <c r="T58" i="28"/>
  <c r="Q59" i="28"/>
  <c r="R59" i="28"/>
  <c r="S59" i="28"/>
  <c r="T59" i="28"/>
  <c r="Q60" i="28"/>
  <c r="R60" i="28"/>
  <c r="S60" i="28"/>
  <c r="T60" i="28"/>
  <c r="Q61" i="28"/>
  <c r="R61" i="28"/>
  <c r="S61" i="28"/>
  <c r="T61" i="28"/>
  <c r="Q62" i="28"/>
  <c r="R62" i="28"/>
  <c r="S62" i="28"/>
  <c r="T62" i="28"/>
  <c r="Q63" i="28"/>
  <c r="R63" i="28"/>
  <c r="S63" i="28"/>
  <c r="T63" i="28"/>
  <c r="Q64" i="28"/>
  <c r="R64" i="28"/>
  <c r="S64" i="28"/>
  <c r="T64" i="28"/>
  <c r="Q65" i="28"/>
  <c r="R65" i="28"/>
  <c r="S65" i="28"/>
  <c r="T65" i="28"/>
  <c r="Q66" i="28"/>
  <c r="R66" i="28"/>
  <c r="S66" i="28"/>
  <c r="T66" i="28"/>
  <c r="Q67" i="28"/>
  <c r="R67" i="28"/>
  <c r="S67" i="28"/>
  <c r="T67" i="28"/>
  <c r="Q68" i="28"/>
  <c r="R68" i="28"/>
  <c r="S68" i="28"/>
  <c r="T68" i="28"/>
  <c r="Q69" i="28"/>
  <c r="R69" i="28"/>
  <c r="S69" i="28"/>
  <c r="T69" i="28"/>
  <c r="Q70" i="28"/>
  <c r="R70" i="28"/>
  <c r="S70" i="28"/>
  <c r="T70" i="28"/>
  <c r="Q71" i="28"/>
  <c r="R71" i="28"/>
  <c r="S71" i="28"/>
  <c r="T71" i="28"/>
  <c r="Q72" i="28"/>
  <c r="R72" i="28"/>
  <c r="S72" i="28"/>
  <c r="T72" i="28"/>
  <c r="Q73" i="28"/>
  <c r="R73" i="28"/>
  <c r="S73" i="28"/>
  <c r="T73" i="28"/>
  <c r="Q74" i="28"/>
  <c r="R74" i="28"/>
  <c r="S74" i="28"/>
  <c r="T74" i="28"/>
  <c r="Q75" i="28"/>
  <c r="R75" i="28"/>
  <c r="S75" i="28"/>
  <c r="T75" i="28"/>
  <c r="Q76" i="28"/>
  <c r="R76" i="28"/>
  <c r="S76" i="28"/>
  <c r="T76" i="28"/>
  <c r="U76" i="28" s="1"/>
  <c r="Q77" i="28"/>
  <c r="R77" i="28"/>
  <c r="S77" i="28"/>
  <c r="T77" i="28"/>
  <c r="Q78" i="28"/>
  <c r="R78" i="28"/>
  <c r="S78" i="28"/>
  <c r="T78" i="28"/>
  <c r="Q79" i="28"/>
  <c r="R79" i="28"/>
  <c r="S79" i="28"/>
  <c r="T79" i="28"/>
  <c r="Q80" i="28"/>
  <c r="R80" i="28"/>
  <c r="S80" i="28"/>
  <c r="T80" i="28"/>
  <c r="Q81" i="28"/>
  <c r="R81" i="28"/>
  <c r="S81" i="28"/>
  <c r="T81" i="28"/>
  <c r="Q82" i="28"/>
  <c r="R82" i="28"/>
  <c r="S82" i="28"/>
  <c r="X77" i="28" s="1"/>
  <c r="T82" i="28"/>
  <c r="Q83" i="28"/>
  <c r="R83" i="28"/>
  <c r="S83" i="28"/>
  <c r="T83" i="28"/>
  <c r="Q84" i="28"/>
  <c r="R84" i="28"/>
  <c r="S84" i="28"/>
  <c r="T84" i="28"/>
  <c r="Q85" i="28"/>
  <c r="R85" i="28"/>
  <c r="S85" i="28"/>
  <c r="T85" i="28"/>
  <c r="Q86" i="28"/>
  <c r="R86" i="28"/>
  <c r="S86" i="28"/>
  <c r="T86" i="28"/>
  <c r="Q87" i="28"/>
  <c r="R87" i="28"/>
  <c r="S87" i="28"/>
  <c r="T87" i="28"/>
  <c r="Q88" i="28"/>
  <c r="R88" i="28"/>
  <c r="S88" i="28"/>
  <c r="T88" i="28"/>
  <c r="Q89" i="28"/>
  <c r="R89" i="28"/>
  <c r="S89" i="28"/>
  <c r="T89" i="28"/>
  <c r="Q90" i="28"/>
  <c r="R90" i="28"/>
  <c r="S90" i="28"/>
  <c r="T90" i="28"/>
  <c r="U56" i="28" l="1"/>
  <c r="W29" i="28"/>
  <c r="I29" i="28" s="1"/>
  <c r="U89" i="28"/>
  <c r="U87" i="28"/>
  <c r="W85" i="28"/>
  <c r="I85" i="28" s="1"/>
  <c r="U85" i="28"/>
  <c r="W61" i="28"/>
  <c r="I61" i="28" s="1"/>
  <c r="U59" i="28"/>
  <c r="W53" i="28"/>
  <c r="I53" i="28" s="1"/>
  <c r="W37" i="28"/>
  <c r="I37" i="28" s="1"/>
  <c r="U36" i="28"/>
  <c r="V33" i="28"/>
  <c r="U7" i="28"/>
  <c r="X29" i="28"/>
  <c r="U90" i="28"/>
  <c r="U83" i="28"/>
  <c r="U70" i="28"/>
  <c r="U67" i="28"/>
  <c r="U65" i="28"/>
  <c r="U64" i="28"/>
  <c r="U63" i="28"/>
  <c r="U54" i="28"/>
  <c r="U49" i="28"/>
  <c r="V47" i="28"/>
  <c r="U47" i="28"/>
  <c r="U46" i="28"/>
  <c r="U44" i="28"/>
  <c r="U43" i="28"/>
  <c r="U42" i="28"/>
  <c r="U28" i="28"/>
  <c r="U3" i="28"/>
  <c r="U74" i="28"/>
  <c r="U72" i="28"/>
  <c r="U68" i="28"/>
  <c r="U66" i="28"/>
  <c r="X61" i="28"/>
  <c r="X53" i="28"/>
  <c r="Y53" i="28"/>
  <c r="U53" i="28"/>
  <c r="U51" i="28"/>
  <c r="U45" i="28"/>
  <c r="Y33" i="28"/>
  <c r="V29" i="28"/>
  <c r="U23" i="28"/>
  <c r="U21" i="28"/>
  <c r="U11" i="28"/>
  <c r="V61" i="28"/>
  <c r="U60" i="28"/>
  <c r="U58" i="28"/>
  <c r="U41" i="28"/>
  <c r="Y21" i="28"/>
  <c r="U18" i="28"/>
  <c r="U15" i="28"/>
  <c r="U13" i="28"/>
  <c r="U9" i="28"/>
  <c r="Y85" i="28"/>
  <c r="U81" i="28"/>
  <c r="U79" i="28"/>
  <c r="U77" i="28"/>
  <c r="U75" i="28"/>
  <c r="U73" i="28"/>
  <c r="U52" i="28"/>
  <c r="X47" i="28"/>
  <c r="Y41" i="28"/>
  <c r="U39" i="28"/>
  <c r="U33" i="28"/>
  <c r="W21" i="28"/>
  <c r="I21" i="28" s="1"/>
  <c r="X21" i="28"/>
  <c r="X85" i="28"/>
  <c r="Y77" i="28"/>
  <c r="U71" i="28"/>
  <c r="U69" i="28"/>
  <c r="U50" i="28"/>
  <c r="W47" i="28"/>
  <c r="I47" i="28" s="1"/>
  <c r="W41" i="28"/>
  <c r="I41" i="28" s="1"/>
  <c r="X41" i="28"/>
  <c r="Y37" i="28"/>
  <c r="U31" i="28"/>
  <c r="U26" i="28"/>
  <c r="U24" i="28"/>
  <c r="U20" i="28"/>
  <c r="Y9" i="28"/>
  <c r="U5" i="28"/>
  <c r="X33" i="28"/>
  <c r="V15" i="28"/>
  <c r="X9" i="28"/>
  <c r="T92" i="28"/>
  <c r="T95" i="28" s="1"/>
  <c r="T96" i="28" s="1"/>
  <c r="Y3" i="28"/>
  <c r="V85" i="28"/>
  <c r="U84" i="28"/>
  <c r="U82" i="28"/>
  <c r="U80" i="28"/>
  <c r="Y69" i="28"/>
  <c r="Y61" i="28"/>
  <c r="U61" i="28"/>
  <c r="U57" i="28"/>
  <c r="U40" i="28"/>
  <c r="U38" i="28"/>
  <c r="W9" i="28"/>
  <c r="I9" i="28" s="1"/>
  <c r="R92" i="28"/>
  <c r="R95" i="28" s="1"/>
  <c r="R96" i="28" s="1"/>
  <c r="X3" i="28"/>
  <c r="U88" i="28"/>
  <c r="V77" i="28"/>
  <c r="W69" i="28"/>
  <c r="I69" i="28" s="1"/>
  <c r="X69" i="28"/>
  <c r="U55" i="28"/>
  <c r="V41" i="28"/>
  <c r="U35" i="28"/>
  <c r="U32" i="28"/>
  <c r="U29" i="28"/>
  <c r="U27" i="28"/>
  <c r="S91" i="28"/>
  <c r="U12" i="28"/>
  <c r="V9" i="28"/>
  <c r="U8" i="28"/>
  <c r="U6" i="28"/>
  <c r="V69" i="28"/>
  <c r="Q91" i="28"/>
  <c r="U4" i="28"/>
  <c r="V3" i="28"/>
  <c r="W77" i="28"/>
  <c r="I77" i="28" s="1"/>
  <c r="V53" i="28"/>
  <c r="W15" i="28"/>
  <c r="I15" i="28" s="1"/>
  <c r="V21" i="28"/>
  <c r="S92" i="28"/>
  <c r="U78" i="28"/>
  <c r="U30" i="28"/>
  <c r="U16" i="28"/>
  <c r="Q92" i="28"/>
  <c r="U62" i="28"/>
  <c r="U48" i="28"/>
  <c r="U86" i="28"/>
  <c r="U10" i="28"/>
  <c r="T40" i="27"/>
  <c r="S40" i="27"/>
  <c r="R40" i="27"/>
  <c r="Q40" i="27"/>
  <c r="T39" i="27"/>
  <c r="S39" i="27"/>
  <c r="R39" i="27"/>
  <c r="Q39" i="27"/>
  <c r="T38" i="27"/>
  <c r="S38" i="27"/>
  <c r="R38" i="27"/>
  <c r="Q38" i="27"/>
  <c r="T37" i="27"/>
  <c r="S37" i="27"/>
  <c r="R37" i="27"/>
  <c r="Q37" i="27"/>
  <c r="T36" i="27"/>
  <c r="Y35" i="27" s="1"/>
  <c r="S36" i="27"/>
  <c r="X35" i="27" s="1"/>
  <c r="R36" i="27"/>
  <c r="W35" i="27" s="1"/>
  <c r="I35" i="27" s="1"/>
  <c r="Q36" i="27"/>
  <c r="T35" i="27"/>
  <c r="S35" i="27"/>
  <c r="R35" i="27"/>
  <c r="Q35" i="27"/>
  <c r="T34" i="27"/>
  <c r="S34" i="27"/>
  <c r="R34" i="27"/>
  <c r="Q34" i="27"/>
  <c r="T33" i="27"/>
  <c r="S33" i="27"/>
  <c r="R33" i="27"/>
  <c r="M33" i="27"/>
  <c r="Q33" i="27" s="1"/>
  <c r="T32" i="27"/>
  <c r="S32" i="27"/>
  <c r="R32" i="27"/>
  <c r="Q32" i="27"/>
  <c r="T31" i="27"/>
  <c r="S31" i="27"/>
  <c r="R31" i="27"/>
  <c r="M31" i="27"/>
  <c r="Q31" i="27" s="1"/>
  <c r="T30" i="27"/>
  <c r="Y29" i="27" s="1"/>
  <c r="S30" i="27"/>
  <c r="X29" i="27" s="1"/>
  <c r="R30" i="27"/>
  <c r="W29" i="27" s="1"/>
  <c r="I29" i="27" s="1"/>
  <c r="Q30" i="27"/>
  <c r="T29" i="27"/>
  <c r="S29" i="27"/>
  <c r="R29" i="27"/>
  <c r="Q29" i="27"/>
  <c r="T28" i="27"/>
  <c r="S28" i="27"/>
  <c r="R28" i="27"/>
  <c r="Q28" i="27"/>
  <c r="T27" i="27"/>
  <c r="S27" i="27"/>
  <c r="R27" i="27"/>
  <c r="Q27" i="27"/>
  <c r="T26" i="27"/>
  <c r="S26" i="27"/>
  <c r="R26" i="27"/>
  <c r="Q26" i="27"/>
  <c r="T25" i="27"/>
  <c r="S25" i="27"/>
  <c r="R25" i="27"/>
  <c r="Q25" i="27"/>
  <c r="T24" i="27"/>
  <c r="Y23" i="27" s="1"/>
  <c r="S24" i="27"/>
  <c r="X23" i="27" s="1"/>
  <c r="R24" i="27"/>
  <c r="W23" i="27" s="1"/>
  <c r="I23" i="27" s="1"/>
  <c r="Q24" i="27"/>
  <c r="T23" i="27"/>
  <c r="S23" i="27"/>
  <c r="R23" i="27"/>
  <c r="Q23" i="27"/>
  <c r="T22" i="27"/>
  <c r="S22" i="27"/>
  <c r="R22" i="27"/>
  <c r="M22" i="27"/>
  <c r="Q22" i="27" s="1"/>
  <c r="T21" i="27"/>
  <c r="S21" i="27"/>
  <c r="R21" i="27"/>
  <c r="M21" i="27"/>
  <c r="Q21" i="27" s="1"/>
  <c r="T20" i="27"/>
  <c r="S20" i="27"/>
  <c r="R20" i="27"/>
  <c r="Q20" i="27"/>
  <c r="T19" i="27"/>
  <c r="S19" i="27"/>
  <c r="R19" i="27"/>
  <c r="Q19" i="27"/>
  <c r="T18" i="27"/>
  <c r="Y15" i="27" s="1"/>
  <c r="S18" i="27"/>
  <c r="R18" i="27"/>
  <c r="Q18" i="27"/>
  <c r="T17" i="27"/>
  <c r="S17" i="27"/>
  <c r="R17" i="27"/>
  <c r="Q17" i="27"/>
  <c r="T16" i="27"/>
  <c r="S16" i="27"/>
  <c r="R16" i="27"/>
  <c r="Q16" i="27"/>
  <c r="U16" i="27" s="1"/>
  <c r="W15" i="27"/>
  <c r="I15" i="27" s="1"/>
  <c r="T15" i="27"/>
  <c r="S15" i="27"/>
  <c r="R15" i="27"/>
  <c r="Q15" i="27"/>
  <c r="T14" i="27"/>
  <c r="S14" i="27"/>
  <c r="R14" i="27"/>
  <c r="Q14" i="27"/>
  <c r="T13" i="27"/>
  <c r="S13" i="27"/>
  <c r="R13" i="27"/>
  <c r="Q13" i="27"/>
  <c r="T12" i="27"/>
  <c r="S12" i="27"/>
  <c r="R12" i="27"/>
  <c r="M12" i="27"/>
  <c r="Q12" i="27" s="1"/>
  <c r="T11" i="27"/>
  <c r="S11" i="27"/>
  <c r="R11" i="27"/>
  <c r="Q11" i="27"/>
  <c r="T10" i="27"/>
  <c r="Y9" i="27" s="1"/>
  <c r="S10" i="27"/>
  <c r="X9" i="27" s="1"/>
  <c r="R10" i="27"/>
  <c r="W9" i="27" s="1"/>
  <c r="I9" i="27" s="1"/>
  <c r="Q10" i="27"/>
  <c r="T9" i="27"/>
  <c r="S9" i="27"/>
  <c r="R9" i="27"/>
  <c r="Q9" i="27"/>
  <c r="T8" i="27"/>
  <c r="S8" i="27"/>
  <c r="R8" i="27"/>
  <c r="M8" i="27"/>
  <c r="Q8" i="27" s="1"/>
  <c r="T7" i="27"/>
  <c r="S7" i="27"/>
  <c r="R7" i="27"/>
  <c r="M7" i="27"/>
  <c r="Q7" i="27" s="1"/>
  <c r="T6" i="27"/>
  <c r="S6" i="27"/>
  <c r="R6" i="27"/>
  <c r="M6" i="27"/>
  <c r="Q6" i="27" s="1"/>
  <c r="T5" i="27"/>
  <c r="S5" i="27"/>
  <c r="R5" i="27"/>
  <c r="M5" i="27"/>
  <c r="Q5" i="27" s="1"/>
  <c r="T4" i="27"/>
  <c r="S4" i="27"/>
  <c r="X3" i="27" s="1"/>
  <c r="R4" i="27"/>
  <c r="W3" i="27" s="1"/>
  <c r="I3" i="27" s="1"/>
  <c r="Q4" i="27"/>
  <c r="Y3" i="27"/>
  <c r="T3" i="27"/>
  <c r="T41" i="27" s="1"/>
  <c r="S3" i="27"/>
  <c r="R3" i="27"/>
  <c r="Q3" i="27"/>
  <c r="S41" i="27" l="1"/>
  <c r="U17" i="27"/>
  <c r="U19" i="27"/>
  <c r="U21" i="27"/>
  <c r="U25" i="27"/>
  <c r="U30" i="27"/>
  <c r="U32" i="27"/>
  <c r="U34" i="27"/>
  <c r="U91" i="28"/>
  <c r="U28" i="27"/>
  <c r="U36" i="27"/>
  <c r="S42" i="27"/>
  <c r="S45" i="27" s="1"/>
  <c r="S46" i="27" s="1"/>
  <c r="U10" i="27"/>
  <c r="U12" i="27"/>
  <c r="U39" i="27"/>
  <c r="S95" i="28"/>
  <c r="S96" i="28" s="1"/>
  <c r="U4" i="27"/>
  <c r="U6" i="27"/>
  <c r="U8" i="27"/>
  <c r="U11" i="27"/>
  <c r="U23" i="27"/>
  <c r="U26" i="27"/>
  <c r="R42" i="27"/>
  <c r="R45" i="27" s="1"/>
  <c r="R46" i="27" s="1"/>
  <c r="U27" i="27"/>
  <c r="U31" i="27"/>
  <c r="U33" i="27"/>
  <c r="U40" i="27"/>
  <c r="Q95" i="28"/>
  <c r="Q96" i="28" s="1"/>
  <c r="R41" i="27"/>
  <c r="T42" i="27"/>
  <c r="T45" i="27" s="1"/>
  <c r="T46" i="27" s="1"/>
  <c r="U18" i="27"/>
  <c r="U42" i="27" s="1"/>
  <c r="U20" i="27"/>
  <c r="U5" i="27"/>
  <c r="U7" i="27"/>
  <c r="U14" i="27"/>
  <c r="X15" i="27"/>
  <c r="U29" i="27"/>
  <c r="U35" i="27"/>
  <c r="U38" i="27"/>
  <c r="U9" i="27"/>
  <c r="U13" i="27"/>
  <c r="U15" i="27"/>
  <c r="U24" i="27"/>
  <c r="U37" i="27"/>
  <c r="Q41" i="27"/>
  <c r="U92" i="28"/>
  <c r="U95" i="28" s="1"/>
  <c r="U96" i="28" s="1"/>
  <c r="V15" i="27"/>
  <c r="U22" i="27"/>
  <c r="Q42" i="27"/>
  <c r="V29" i="27"/>
  <c r="U3" i="27"/>
  <c r="U41" i="27" s="1"/>
  <c r="V9" i="27"/>
  <c r="V3" i="27"/>
  <c r="V23" i="27"/>
  <c r="V35" i="27"/>
  <c r="Q45" i="27" l="1"/>
  <c r="Q46" i="27" s="1"/>
  <c r="U45" i="27"/>
  <c r="U46" i="27" s="1"/>
  <c r="T58" i="26" l="1"/>
  <c r="S58" i="26"/>
  <c r="R58" i="26"/>
  <c r="Q58" i="26"/>
  <c r="T57" i="26"/>
  <c r="S57" i="26"/>
  <c r="R57" i="26"/>
  <c r="Q57" i="26"/>
  <c r="U57" i="26" s="1"/>
  <c r="T56" i="26"/>
  <c r="Y55" i="26" s="1"/>
  <c r="S56" i="26"/>
  <c r="X55" i="26" s="1"/>
  <c r="R56" i="26"/>
  <c r="Q56" i="26"/>
  <c r="V55" i="26" s="1"/>
  <c r="T55" i="26"/>
  <c r="S55" i="26"/>
  <c r="R55" i="26"/>
  <c r="Q55" i="26"/>
  <c r="T54" i="26"/>
  <c r="S54" i="26"/>
  <c r="R54" i="26"/>
  <c r="Q54" i="26"/>
  <c r="T53" i="26"/>
  <c r="S53" i="26"/>
  <c r="R53" i="26"/>
  <c r="Q53" i="26"/>
  <c r="T52" i="26"/>
  <c r="S52" i="26"/>
  <c r="R52" i="26"/>
  <c r="Q52" i="26"/>
  <c r="T51" i="26"/>
  <c r="S51" i="26"/>
  <c r="R51" i="26"/>
  <c r="Q51" i="26"/>
  <c r="T50" i="26"/>
  <c r="S50" i="26"/>
  <c r="R50" i="26"/>
  <c r="Q50" i="26"/>
  <c r="T49" i="26"/>
  <c r="S49" i="26"/>
  <c r="R49" i="26"/>
  <c r="Q49" i="26"/>
  <c r="T48" i="26"/>
  <c r="Y47" i="26" s="1"/>
  <c r="S48" i="26"/>
  <c r="X47" i="26" s="1"/>
  <c r="R48" i="26"/>
  <c r="W47" i="26" s="1"/>
  <c r="I47" i="26" s="1"/>
  <c r="Q48" i="26"/>
  <c r="T47" i="26"/>
  <c r="S47" i="26"/>
  <c r="R47" i="26"/>
  <c r="Q47" i="26"/>
  <c r="T46" i="26"/>
  <c r="S46" i="26"/>
  <c r="R46" i="26"/>
  <c r="Q46" i="26"/>
  <c r="T45" i="26"/>
  <c r="S45" i="26"/>
  <c r="R45" i="26"/>
  <c r="Q45" i="26"/>
  <c r="T44" i="26"/>
  <c r="S44" i="26"/>
  <c r="R44" i="26"/>
  <c r="Q44" i="26"/>
  <c r="T43" i="26"/>
  <c r="S43" i="26"/>
  <c r="R43" i="26"/>
  <c r="Q43" i="26"/>
  <c r="T42" i="26"/>
  <c r="S42" i="26"/>
  <c r="R42" i="26"/>
  <c r="Q42" i="26"/>
  <c r="T41" i="26"/>
  <c r="S41" i="26"/>
  <c r="R41" i="26"/>
  <c r="Q41" i="26"/>
  <c r="T40" i="26"/>
  <c r="S40" i="26"/>
  <c r="R40" i="26"/>
  <c r="W39" i="26" s="1"/>
  <c r="I39" i="26" s="1"/>
  <c r="Q40" i="26"/>
  <c r="T39" i="26"/>
  <c r="S39" i="26"/>
  <c r="R39" i="26"/>
  <c r="Q39" i="26"/>
  <c r="T38" i="26"/>
  <c r="S38" i="26"/>
  <c r="R38" i="26"/>
  <c r="Q38" i="26"/>
  <c r="T37" i="26"/>
  <c r="S37" i="26"/>
  <c r="R37" i="26"/>
  <c r="Q37" i="26"/>
  <c r="T36" i="26"/>
  <c r="S36" i="26"/>
  <c r="R36" i="26"/>
  <c r="Q36" i="26"/>
  <c r="T35" i="26"/>
  <c r="S35" i="26"/>
  <c r="R35" i="26"/>
  <c r="Q35" i="26"/>
  <c r="T34" i="26"/>
  <c r="S34" i="26"/>
  <c r="R34" i="26"/>
  <c r="Q34" i="26"/>
  <c r="T33" i="26"/>
  <c r="S33" i="26"/>
  <c r="R33" i="26"/>
  <c r="Q33" i="26"/>
  <c r="T32" i="26"/>
  <c r="Y31" i="26" s="1"/>
  <c r="S32" i="26"/>
  <c r="X31" i="26" s="1"/>
  <c r="R32" i="26"/>
  <c r="Q32" i="26"/>
  <c r="W31" i="26"/>
  <c r="I31" i="26" s="1"/>
  <c r="T31" i="26"/>
  <c r="S31" i="26"/>
  <c r="R31" i="26"/>
  <c r="Q31" i="26"/>
  <c r="T30" i="26"/>
  <c r="S30" i="26"/>
  <c r="R30" i="26"/>
  <c r="Q30" i="26"/>
  <c r="T29" i="26"/>
  <c r="S29" i="26"/>
  <c r="R29" i="26"/>
  <c r="Q29" i="26"/>
  <c r="T28" i="26"/>
  <c r="S28" i="26"/>
  <c r="R28" i="26"/>
  <c r="Q28" i="26"/>
  <c r="T27" i="26"/>
  <c r="S27" i="26"/>
  <c r="R27" i="26"/>
  <c r="M27" i="26"/>
  <c r="Q27" i="26" s="1"/>
  <c r="T26" i="26"/>
  <c r="S26" i="26"/>
  <c r="R26" i="26"/>
  <c r="W25" i="26" s="1"/>
  <c r="I25" i="26" s="1"/>
  <c r="Q26" i="26"/>
  <c r="V25" i="26" s="1"/>
  <c r="X25" i="26"/>
  <c r="T25" i="26"/>
  <c r="S25" i="26"/>
  <c r="R25" i="26"/>
  <c r="Q25" i="26"/>
  <c r="T24" i="26"/>
  <c r="S24" i="26"/>
  <c r="R24" i="26"/>
  <c r="Q24" i="26"/>
  <c r="T23" i="26"/>
  <c r="S23" i="26"/>
  <c r="R23" i="26"/>
  <c r="Q23" i="26"/>
  <c r="T22" i="26"/>
  <c r="S22" i="26"/>
  <c r="R22" i="26"/>
  <c r="Q22" i="26"/>
  <c r="T21" i="26"/>
  <c r="S21" i="26"/>
  <c r="R21" i="26"/>
  <c r="Q21" i="26"/>
  <c r="T20" i="26"/>
  <c r="S20" i="26"/>
  <c r="R20" i="26"/>
  <c r="Q20" i="26"/>
  <c r="T19" i="26"/>
  <c r="S19" i="26"/>
  <c r="R19" i="26"/>
  <c r="Q19" i="26"/>
  <c r="T18" i="26"/>
  <c r="S18" i="26"/>
  <c r="R18" i="26"/>
  <c r="W17" i="26" s="1"/>
  <c r="I17" i="26" s="1"/>
  <c r="Q18" i="26"/>
  <c r="X17" i="26"/>
  <c r="T17" i="26"/>
  <c r="S17" i="26"/>
  <c r="R17" i="26"/>
  <c r="Q17" i="26"/>
  <c r="T16" i="26"/>
  <c r="S16" i="26"/>
  <c r="R16" i="26"/>
  <c r="Q16" i="26"/>
  <c r="T15" i="26"/>
  <c r="S15" i="26"/>
  <c r="R15" i="26"/>
  <c r="Q15" i="26"/>
  <c r="T14" i="26"/>
  <c r="S14" i="26"/>
  <c r="U14" i="26" s="1"/>
  <c r="R14" i="26"/>
  <c r="Q14" i="26"/>
  <c r="T13" i="26"/>
  <c r="S13" i="26"/>
  <c r="R13" i="26"/>
  <c r="Q13" i="26"/>
  <c r="T12" i="26"/>
  <c r="S12" i="26"/>
  <c r="X11" i="26" s="1"/>
  <c r="R12" i="26"/>
  <c r="Q12" i="26"/>
  <c r="T11" i="26"/>
  <c r="S11" i="26"/>
  <c r="R11" i="26"/>
  <c r="Q11" i="26"/>
  <c r="T10" i="26"/>
  <c r="S10" i="26"/>
  <c r="R10" i="26"/>
  <c r="Q10" i="26"/>
  <c r="T9" i="26"/>
  <c r="S9" i="26"/>
  <c r="R9" i="26"/>
  <c r="Q9" i="26"/>
  <c r="T8" i="26"/>
  <c r="S8" i="26"/>
  <c r="R8" i="26"/>
  <c r="Q8" i="26"/>
  <c r="T7" i="26"/>
  <c r="S7" i="26"/>
  <c r="R7" i="26"/>
  <c r="Q7" i="26"/>
  <c r="T6" i="26"/>
  <c r="S6" i="26"/>
  <c r="R6" i="26"/>
  <c r="Q6" i="26"/>
  <c r="T5" i="26"/>
  <c r="S5" i="26"/>
  <c r="R5" i="26"/>
  <c r="Q5" i="26"/>
  <c r="T4" i="26"/>
  <c r="S4" i="26"/>
  <c r="X3" i="26" s="1"/>
  <c r="R4" i="26"/>
  <c r="Q4" i="26"/>
  <c r="T3" i="26"/>
  <c r="S3" i="26"/>
  <c r="R3" i="26"/>
  <c r="Q3" i="26"/>
  <c r="T59" i="26" l="1"/>
  <c r="Y11" i="26"/>
  <c r="U27" i="26"/>
  <c r="U38" i="26"/>
  <c r="U55" i="26"/>
  <c r="U58" i="26"/>
  <c r="U7" i="26"/>
  <c r="U11" i="26"/>
  <c r="V11" i="26"/>
  <c r="U17" i="26"/>
  <c r="U21" i="26"/>
  <c r="U28" i="26"/>
  <c r="U30" i="26"/>
  <c r="U33" i="26"/>
  <c r="U35" i="26"/>
  <c r="U45" i="26"/>
  <c r="U46" i="26"/>
  <c r="U48" i="26"/>
  <c r="U50" i="26"/>
  <c r="U52" i="26"/>
  <c r="U9" i="26"/>
  <c r="U5" i="26"/>
  <c r="V17" i="26"/>
  <c r="U44" i="26"/>
  <c r="U47" i="26"/>
  <c r="U49" i="26"/>
  <c r="U51" i="26"/>
  <c r="U20" i="26"/>
  <c r="U22" i="26"/>
  <c r="U24" i="26"/>
  <c r="U37" i="26"/>
  <c r="U39" i="26"/>
  <c r="Y39" i="26"/>
  <c r="X39" i="26"/>
  <c r="Q60" i="26"/>
  <c r="V3" i="26"/>
  <c r="U13" i="26"/>
  <c r="U15" i="26"/>
  <c r="U41" i="26"/>
  <c r="U43" i="26"/>
  <c r="U54" i="26"/>
  <c r="U3" i="26"/>
  <c r="U29" i="26"/>
  <c r="R60" i="26"/>
  <c r="U6" i="26"/>
  <c r="U8" i="26"/>
  <c r="U10" i="26"/>
  <c r="Y17" i="26"/>
  <c r="U56" i="26"/>
  <c r="S60" i="26"/>
  <c r="U32" i="26"/>
  <c r="U34" i="26"/>
  <c r="U36" i="26"/>
  <c r="U53" i="26"/>
  <c r="R59" i="26"/>
  <c r="T60" i="26"/>
  <c r="T63" i="26" s="1"/>
  <c r="T64" i="26" s="1"/>
  <c r="U19" i="26"/>
  <c r="U23" i="26"/>
  <c r="U25" i="26"/>
  <c r="U31" i="26"/>
  <c r="S59" i="26"/>
  <c r="W11" i="26"/>
  <c r="I11" i="26" s="1"/>
  <c r="U16" i="26"/>
  <c r="Y25" i="26"/>
  <c r="U40" i="26"/>
  <c r="U42" i="26"/>
  <c r="Q59" i="26"/>
  <c r="Q63" i="26" s="1"/>
  <c r="Q64" i="26" s="1"/>
  <c r="U59" i="26"/>
  <c r="U4" i="26"/>
  <c r="U18" i="26"/>
  <c r="W3" i="26"/>
  <c r="I3" i="26" s="1"/>
  <c r="V31" i="26"/>
  <c r="W55" i="26"/>
  <c r="I55" i="26" s="1"/>
  <c r="Y3" i="26"/>
  <c r="V47" i="26"/>
  <c r="U12" i="26"/>
  <c r="U26" i="26"/>
  <c r="V39" i="26"/>
  <c r="S63" i="26" l="1"/>
  <c r="S64" i="26" s="1"/>
  <c r="R63" i="26"/>
  <c r="R64" i="26" s="1"/>
  <c r="U60" i="26"/>
  <c r="U63" i="26" s="1"/>
  <c r="U64" i="26" s="1"/>
  <c r="T92" i="25"/>
  <c r="S92" i="25"/>
  <c r="R92" i="25"/>
  <c r="Q92" i="25"/>
  <c r="T91" i="25"/>
  <c r="S91" i="25"/>
  <c r="R91" i="25"/>
  <c r="Q91" i="25"/>
  <c r="T90" i="25"/>
  <c r="Y89" i="25" s="1"/>
  <c r="S90" i="25"/>
  <c r="R90" i="25"/>
  <c r="W89" i="25" s="1"/>
  <c r="I89" i="25" s="1"/>
  <c r="Q90" i="25"/>
  <c r="X89" i="25"/>
  <c r="T89" i="25"/>
  <c r="S89" i="25"/>
  <c r="R89" i="25"/>
  <c r="Q89" i="25"/>
  <c r="T88" i="25"/>
  <c r="S88" i="25"/>
  <c r="R88" i="25"/>
  <c r="Q88" i="25"/>
  <c r="T87" i="25"/>
  <c r="S87" i="25"/>
  <c r="R87" i="25"/>
  <c r="Q87" i="25"/>
  <c r="T86" i="25"/>
  <c r="S86" i="25"/>
  <c r="R86" i="25"/>
  <c r="Q86" i="25"/>
  <c r="T85" i="25"/>
  <c r="S85" i="25"/>
  <c r="R85" i="25"/>
  <c r="Q85" i="25"/>
  <c r="T84" i="25"/>
  <c r="S84" i="25"/>
  <c r="R84" i="25"/>
  <c r="Q84" i="25"/>
  <c r="U84" i="25" s="1"/>
  <c r="T83" i="25"/>
  <c r="S83" i="25"/>
  <c r="R83" i="25"/>
  <c r="Q83" i="25"/>
  <c r="T82" i="25"/>
  <c r="S82" i="25"/>
  <c r="R82" i="25"/>
  <c r="Q82" i="25"/>
  <c r="U82" i="25" s="1"/>
  <c r="T81" i="25"/>
  <c r="S81" i="25"/>
  <c r="R81" i="25"/>
  <c r="Q81" i="25"/>
  <c r="U81" i="25" s="1"/>
  <c r="T80" i="25"/>
  <c r="S80" i="25"/>
  <c r="R80" i="25"/>
  <c r="W79" i="25" s="1"/>
  <c r="I79" i="25" s="1"/>
  <c r="Q80" i="25"/>
  <c r="T79" i="25"/>
  <c r="S79" i="25"/>
  <c r="R79" i="25"/>
  <c r="Q79" i="25"/>
  <c r="T78" i="25"/>
  <c r="S78" i="25"/>
  <c r="R78" i="25"/>
  <c r="Q78" i="25"/>
  <c r="T77" i="25"/>
  <c r="S77" i="25"/>
  <c r="R77" i="25"/>
  <c r="Q77" i="25"/>
  <c r="T76" i="25"/>
  <c r="S76" i="25"/>
  <c r="R76" i="25"/>
  <c r="Q76" i="25"/>
  <c r="T75" i="25"/>
  <c r="S75" i="25"/>
  <c r="R75" i="25"/>
  <c r="Q75" i="25"/>
  <c r="T74" i="25"/>
  <c r="S74" i="25"/>
  <c r="R74" i="25"/>
  <c r="Q74" i="25"/>
  <c r="T73" i="25"/>
  <c r="S73" i="25"/>
  <c r="R73" i="25"/>
  <c r="U73" i="25" s="1"/>
  <c r="Q73" i="25"/>
  <c r="T72" i="25"/>
  <c r="S72" i="25"/>
  <c r="R72" i="25"/>
  <c r="Q72" i="25"/>
  <c r="T71" i="25"/>
  <c r="S71" i="25"/>
  <c r="R71" i="25"/>
  <c r="U71" i="25" s="1"/>
  <c r="Q71" i="25"/>
  <c r="T70" i="25"/>
  <c r="S70" i="25"/>
  <c r="R70" i="25"/>
  <c r="Q70" i="25"/>
  <c r="T69" i="25"/>
  <c r="S69" i="25"/>
  <c r="R69" i="25"/>
  <c r="U69" i="25" s="1"/>
  <c r="Q69" i="25"/>
  <c r="T68" i="25"/>
  <c r="S68" i="25"/>
  <c r="R68" i="25"/>
  <c r="Q68" i="25"/>
  <c r="T67" i="25"/>
  <c r="S67" i="25"/>
  <c r="R67" i="25"/>
  <c r="Q67" i="25"/>
  <c r="T66" i="25"/>
  <c r="S66" i="25"/>
  <c r="R66" i="25"/>
  <c r="Q66" i="25"/>
  <c r="T65" i="25"/>
  <c r="S65" i="25"/>
  <c r="R65" i="25"/>
  <c r="Q65" i="25"/>
  <c r="T64" i="25"/>
  <c r="Y63" i="25" s="1"/>
  <c r="S64" i="25"/>
  <c r="R64" i="25"/>
  <c r="W63" i="25" s="1"/>
  <c r="I63" i="25" s="1"/>
  <c r="Q64" i="25"/>
  <c r="T63" i="25"/>
  <c r="S63" i="25"/>
  <c r="R63" i="25"/>
  <c r="Q63" i="25"/>
  <c r="T62" i="25"/>
  <c r="S62" i="25"/>
  <c r="R62" i="25"/>
  <c r="Q62" i="25"/>
  <c r="T61" i="25"/>
  <c r="S61" i="25"/>
  <c r="R61" i="25"/>
  <c r="Q61" i="25"/>
  <c r="T60" i="25"/>
  <c r="S60" i="25"/>
  <c r="X59" i="25" s="1"/>
  <c r="R60" i="25"/>
  <c r="W59" i="25" s="1"/>
  <c r="I59" i="25" s="1"/>
  <c r="Q60" i="25"/>
  <c r="V59" i="25" s="1"/>
  <c r="Y59" i="25"/>
  <c r="T59" i="25"/>
  <c r="S59" i="25"/>
  <c r="R59" i="25"/>
  <c r="Q59" i="25"/>
  <c r="T58" i="25"/>
  <c r="S58" i="25"/>
  <c r="R58" i="25"/>
  <c r="Q58" i="25"/>
  <c r="T57" i="25"/>
  <c r="S57" i="25"/>
  <c r="R57" i="25"/>
  <c r="Q57" i="25"/>
  <c r="T56" i="25"/>
  <c r="S56" i="25"/>
  <c r="R56" i="25"/>
  <c r="Q56" i="25"/>
  <c r="T55" i="25"/>
  <c r="S55" i="25"/>
  <c r="R55" i="25"/>
  <c r="Q55" i="25"/>
  <c r="T54" i="25"/>
  <c r="Y53" i="25" s="1"/>
  <c r="S54" i="25"/>
  <c r="X53" i="25" s="1"/>
  <c r="R54" i="25"/>
  <c r="W53" i="25" s="1"/>
  <c r="I53" i="25" s="1"/>
  <c r="Q54" i="25"/>
  <c r="T53" i="25"/>
  <c r="S53" i="25"/>
  <c r="R53" i="25"/>
  <c r="Q53" i="25"/>
  <c r="T52" i="25"/>
  <c r="S52" i="25"/>
  <c r="R52" i="25"/>
  <c r="Q52" i="25"/>
  <c r="T51" i="25"/>
  <c r="S51" i="25"/>
  <c r="R51" i="25"/>
  <c r="Q51" i="25"/>
  <c r="T50" i="25"/>
  <c r="S50" i="25"/>
  <c r="R50" i="25"/>
  <c r="Q50" i="25"/>
  <c r="T49" i="25"/>
  <c r="S49" i="25"/>
  <c r="R49" i="25"/>
  <c r="Q49" i="25"/>
  <c r="T48" i="25"/>
  <c r="Y47" i="25" s="1"/>
  <c r="S48" i="25"/>
  <c r="X47" i="25" s="1"/>
  <c r="R48" i="25"/>
  <c r="Q48" i="25"/>
  <c r="W47" i="25"/>
  <c r="I47" i="25" s="1"/>
  <c r="T47" i="25"/>
  <c r="S47" i="25"/>
  <c r="R47" i="25"/>
  <c r="Q47" i="25"/>
  <c r="T46" i="25"/>
  <c r="S46" i="25"/>
  <c r="R46" i="25"/>
  <c r="Q46" i="25"/>
  <c r="T45" i="25"/>
  <c r="S45" i="25"/>
  <c r="R45" i="25"/>
  <c r="Q45" i="25"/>
  <c r="T44" i="25"/>
  <c r="S44" i="25"/>
  <c r="R44" i="25"/>
  <c r="Q44" i="25"/>
  <c r="T43" i="25"/>
  <c r="S43" i="25"/>
  <c r="R43" i="25"/>
  <c r="Q43" i="25"/>
  <c r="T42" i="25"/>
  <c r="Y41" i="25" s="1"/>
  <c r="S42" i="25"/>
  <c r="R42" i="25"/>
  <c r="W41" i="25" s="1"/>
  <c r="I41" i="25" s="1"/>
  <c r="Q42" i="25"/>
  <c r="X41" i="25"/>
  <c r="T41" i="25"/>
  <c r="S41" i="25"/>
  <c r="R41" i="25"/>
  <c r="Q41" i="25"/>
  <c r="T40" i="25"/>
  <c r="S40" i="25"/>
  <c r="R40" i="25"/>
  <c r="U40" i="25" s="1"/>
  <c r="Q40" i="25"/>
  <c r="T39" i="25"/>
  <c r="S39" i="25"/>
  <c r="R39" i="25"/>
  <c r="Q39" i="25"/>
  <c r="T38" i="25"/>
  <c r="S38" i="25"/>
  <c r="R38" i="25"/>
  <c r="U38" i="25" s="1"/>
  <c r="Q38" i="25"/>
  <c r="T37" i="25"/>
  <c r="S37" i="25"/>
  <c r="R37" i="25"/>
  <c r="Q37" i="25"/>
  <c r="T36" i="25"/>
  <c r="S36" i="25"/>
  <c r="R36" i="25"/>
  <c r="Q36" i="25"/>
  <c r="T35" i="25"/>
  <c r="S35" i="25"/>
  <c r="R35" i="25"/>
  <c r="Q35" i="25"/>
  <c r="T34" i="25"/>
  <c r="Y33" i="25" s="1"/>
  <c r="S34" i="25"/>
  <c r="X33" i="25" s="1"/>
  <c r="R34" i="25"/>
  <c r="W33" i="25" s="1"/>
  <c r="I33" i="25" s="1"/>
  <c r="Q34" i="25"/>
  <c r="T33" i="25"/>
  <c r="S33" i="25"/>
  <c r="R33" i="25"/>
  <c r="U33" i="25" s="1"/>
  <c r="Q33" i="25"/>
  <c r="T32" i="25"/>
  <c r="S32" i="25"/>
  <c r="R32" i="25"/>
  <c r="Q32" i="25"/>
  <c r="T31" i="25"/>
  <c r="S31" i="25"/>
  <c r="R31" i="25"/>
  <c r="U31" i="25" s="1"/>
  <c r="Q31" i="25"/>
  <c r="T30" i="25"/>
  <c r="S30" i="25"/>
  <c r="R30" i="25"/>
  <c r="Q30" i="25"/>
  <c r="T29" i="25"/>
  <c r="S29" i="25"/>
  <c r="R29" i="25"/>
  <c r="Q29" i="25"/>
  <c r="T28" i="25"/>
  <c r="Y27" i="25" s="1"/>
  <c r="S28" i="25"/>
  <c r="X27" i="25" s="1"/>
  <c r="R28" i="25"/>
  <c r="W27" i="25" s="1"/>
  <c r="I27" i="25" s="1"/>
  <c r="Q28" i="25"/>
  <c r="T27" i="25"/>
  <c r="S27" i="25"/>
  <c r="R27" i="25"/>
  <c r="Q27" i="25"/>
  <c r="T26" i="25"/>
  <c r="S26" i="25"/>
  <c r="R26" i="25"/>
  <c r="Q26" i="25"/>
  <c r="T25" i="25"/>
  <c r="S25" i="25"/>
  <c r="R25" i="25"/>
  <c r="M25" i="25"/>
  <c r="Q25" i="25" s="1"/>
  <c r="T24" i="25"/>
  <c r="S24" i="25"/>
  <c r="R24" i="25"/>
  <c r="Q24" i="25"/>
  <c r="T23" i="25"/>
  <c r="S23" i="25"/>
  <c r="R23" i="25"/>
  <c r="M23" i="25"/>
  <c r="Q23" i="25" s="1"/>
  <c r="T22" i="25"/>
  <c r="S22" i="25"/>
  <c r="R22" i="25"/>
  <c r="Q22" i="25"/>
  <c r="T21" i="25"/>
  <c r="S21" i="25"/>
  <c r="R21" i="25"/>
  <c r="Q21" i="25"/>
  <c r="T20" i="25"/>
  <c r="S20" i="25"/>
  <c r="R20" i="25"/>
  <c r="Q20" i="25"/>
  <c r="U20" i="25" s="1"/>
  <c r="T19" i="25"/>
  <c r="S19" i="25"/>
  <c r="R19" i="25"/>
  <c r="Q19" i="25"/>
  <c r="T18" i="25"/>
  <c r="S18" i="25"/>
  <c r="X17" i="25" s="1"/>
  <c r="R18" i="25"/>
  <c r="Q18" i="25"/>
  <c r="V17" i="25" s="1"/>
  <c r="Y17" i="25"/>
  <c r="T17" i="25"/>
  <c r="S17" i="25"/>
  <c r="R17" i="25"/>
  <c r="Q17" i="25"/>
  <c r="T16" i="25"/>
  <c r="S16" i="25"/>
  <c r="R16" i="25"/>
  <c r="Q16" i="25"/>
  <c r="T15" i="25"/>
  <c r="S15" i="25"/>
  <c r="R15" i="25"/>
  <c r="Q15" i="25"/>
  <c r="T14" i="25"/>
  <c r="Y13" i="25" s="1"/>
  <c r="S14" i="25"/>
  <c r="X13" i="25" s="1"/>
  <c r="R14" i="25"/>
  <c r="W13" i="25" s="1"/>
  <c r="I13" i="25" s="1"/>
  <c r="Q14" i="25"/>
  <c r="T13" i="25"/>
  <c r="S13" i="25"/>
  <c r="R13" i="25"/>
  <c r="Q13" i="25"/>
  <c r="T12" i="25"/>
  <c r="S12" i="25"/>
  <c r="R12" i="25"/>
  <c r="Q12" i="25"/>
  <c r="T11" i="25"/>
  <c r="S11" i="25"/>
  <c r="R11" i="25"/>
  <c r="Q11" i="25"/>
  <c r="T10" i="25"/>
  <c r="S10" i="25"/>
  <c r="R10" i="25"/>
  <c r="Q10" i="25"/>
  <c r="T9" i="25"/>
  <c r="S9" i="25"/>
  <c r="R9" i="25"/>
  <c r="Q9" i="25"/>
  <c r="T8" i="25"/>
  <c r="S8" i="25"/>
  <c r="R8" i="25"/>
  <c r="Q8" i="25"/>
  <c r="T7" i="25"/>
  <c r="S7" i="25"/>
  <c r="R7" i="25"/>
  <c r="Q7" i="25"/>
  <c r="T6" i="25"/>
  <c r="S6" i="25"/>
  <c r="R6" i="25"/>
  <c r="Q6" i="25"/>
  <c r="U6" i="25" s="1"/>
  <c r="T5" i="25"/>
  <c r="S5" i="25"/>
  <c r="R5" i="25"/>
  <c r="Q5" i="25"/>
  <c r="T4" i="25"/>
  <c r="S4" i="25"/>
  <c r="R4" i="25"/>
  <c r="Q4" i="25"/>
  <c r="Q95" i="25" s="1"/>
  <c r="X3" i="25"/>
  <c r="T3" i="25"/>
  <c r="S3" i="25"/>
  <c r="R3" i="25"/>
  <c r="Q3" i="25"/>
  <c r="U12" i="25" l="1"/>
  <c r="U13" i="25"/>
  <c r="X63" i="25"/>
  <c r="U11" i="25"/>
  <c r="U44" i="25"/>
  <c r="U46" i="25"/>
  <c r="U55" i="25"/>
  <c r="U57" i="25"/>
  <c r="Y3" i="25"/>
  <c r="U26" i="25"/>
  <c r="U51" i="25"/>
  <c r="U63" i="25"/>
  <c r="U67" i="25"/>
  <c r="V63" i="25"/>
  <c r="U74" i="25"/>
  <c r="V79" i="25"/>
  <c r="Y69" i="25"/>
  <c r="X69" i="25"/>
  <c r="W3" i="25"/>
  <c r="I3" i="25" s="1"/>
  <c r="U15" i="25"/>
  <c r="U17" i="25"/>
  <c r="W17" i="25"/>
  <c r="I17" i="25" s="1"/>
  <c r="U29" i="25"/>
  <c r="U42" i="25"/>
  <c r="U59" i="25"/>
  <c r="U62" i="25"/>
  <c r="U65" i="25"/>
  <c r="X79" i="25"/>
  <c r="U86" i="25"/>
  <c r="U88" i="25"/>
  <c r="U92" i="25"/>
  <c r="V3" i="25"/>
  <c r="U22" i="25"/>
  <c r="U24" i="25"/>
  <c r="U35" i="25"/>
  <c r="U48" i="25"/>
  <c r="U50" i="25"/>
  <c r="U75" i="25"/>
  <c r="U77" i="25"/>
  <c r="U79" i="25"/>
  <c r="U27" i="25"/>
  <c r="U8" i="25"/>
  <c r="U3" i="25"/>
  <c r="T95" i="25"/>
  <c r="U37" i="25"/>
  <c r="U39" i="25"/>
  <c r="U52" i="25"/>
  <c r="Y79" i="25"/>
  <c r="S95" i="25"/>
  <c r="R94" i="25"/>
  <c r="U4" i="25"/>
  <c r="U18" i="25"/>
  <c r="U41" i="25"/>
  <c r="U54" i="25"/>
  <c r="U56" i="25"/>
  <c r="U60" i="25"/>
  <c r="U83" i="25"/>
  <c r="U85" i="25"/>
  <c r="S94" i="25"/>
  <c r="U16" i="25"/>
  <c r="U58" i="25"/>
  <c r="U61" i="25"/>
  <c r="U66" i="25"/>
  <c r="U68" i="25"/>
  <c r="U70" i="25"/>
  <c r="U87" i="25"/>
  <c r="U89" i="25"/>
  <c r="U91" i="25"/>
  <c r="U14" i="25"/>
  <c r="U28" i="25"/>
  <c r="U43" i="25"/>
  <c r="T94" i="25"/>
  <c r="U5" i="25"/>
  <c r="U7" i="25"/>
  <c r="U9" i="25"/>
  <c r="U19" i="25"/>
  <c r="U21" i="25"/>
  <c r="U23" i="25"/>
  <c r="U25" i="25"/>
  <c r="U30" i="25"/>
  <c r="U32" i="25"/>
  <c r="U34" i="25"/>
  <c r="U36" i="25"/>
  <c r="U45" i="25"/>
  <c r="U47" i="25"/>
  <c r="U49" i="25"/>
  <c r="U53" i="25"/>
  <c r="W69" i="25"/>
  <c r="I69" i="25" s="1"/>
  <c r="U72" i="25"/>
  <c r="U76" i="25"/>
  <c r="U78" i="25"/>
  <c r="S99" i="25"/>
  <c r="S100" i="25" s="1"/>
  <c r="U64" i="25"/>
  <c r="U90" i="25"/>
  <c r="V33" i="25"/>
  <c r="V47" i="25"/>
  <c r="R95" i="25"/>
  <c r="R99" i="25" s="1"/>
  <c r="R100" i="25" s="1"/>
  <c r="U80" i="25"/>
  <c r="U10" i="25"/>
  <c r="V69" i="25"/>
  <c r="Q94" i="25"/>
  <c r="Q99" i="25" s="1"/>
  <c r="Q100" i="25" s="1"/>
  <c r="V13" i="25"/>
  <c r="V53" i="25"/>
  <c r="V27" i="25"/>
  <c r="V41" i="25"/>
  <c r="U95" i="25" l="1"/>
  <c r="T99" i="25"/>
  <c r="T100" i="25" s="1"/>
  <c r="U94" i="25"/>
  <c r="U99" i="25" s="1"/>
  <c r="U100" i="25" s="1"/>
  <c r="T90" i="24"/>
  <c r="S90" i="24"/>
  <c r="R90" i="24"/>
  <c r="Q90" i="24"/>
  <c r="T89" i="24"/>
  <c r="S89" i="24"/>
  <c r="R89" i="24"/>
  <c r="Q89" i="24"/>
  <c r="T88" i="24"/>
  <c r="S88" i="24"/>
  <c r="R88" i="24"/>
  <c r="Q88" i="24"/>
  <c r="T87" i="24"/>
  <c r="S87" i="24"/>
  <c r="R87" i="24"/>
  <c r="Q87" i="24"/>
  <c r="T86" i="24"/>
  <c r="S86" i="24"/>
  <c r="R86" i="24"/>
  <c r="Q86" i="24"/>
  <c r="T85" i="24"/>
  <c r="S85" i="24"/>
  <c r="R85" i="24"/>
  <c r="Q85" i="24"/>
  <c r="T84" i="24"/>
  <c r="S84" i="24"/>
  <c r="X83" i="24" s="1"/>
  <c r="R84" i="24"/>
  <c r="W83" i="24" s="1"/>
  <c r="Q84" i="24"/>
  <c r="T83" i="24"/>
  <c r="S83" i="24"/>
  <c r="R83" i="24"/>
  <c r="Q83" i="24"/>
  <c r="T82" i="24"/>
  <c r="S82" i="24"/>
  <c r="R82" i="24"/>
  <c r="Q82" i="24"/>
  <c r="T81" i="24"/>
  <c r="S81" i="24"/>
  <c r="R81" i="24"/>
  <c r="Q81" i="24"/>
  <c r="T80" i="24"/>
  <c r="Y79" i="24" s="1"/>
  <c r="S80" i="24"/>
  <c r="X79" i="24" s="1"/>
  <c r="R80" i="24"/>
  <c r="W79" i="24" s="1"/>
  <c r="Q80" i="24"/>
  <c r="T79" i="24"/>
  <c r="S79" i="24"/>
  <c r="R79" i="24"/>
  <c r="Q79" i="24"/>
  <c r="T78" i="24"/>
  <c r="S78" i="24"/>
  <c r="R78" i="24"/>
  <c r="Q78" i="24"/>
  <c r="T77" i="24"/>
  <c r="S77" i="24"/>
  <c r="R77" i="24"/>
  <c r="Q77" i="24"/>
  <c r="T76" i="24"/>
  <c r="S76" i="24"/>
  <c r="R76" i="24"/>
  <c r="Q76" i="24"/>
  <c r="T75" i="24"/>
  <c r="S75" i="24"/>
  <c r="R75" i="24"/>
  <c r="Q75" i="24"/>
  <c r="T74" i="24"/>
  <c r="Y73" i="24" s="1"/>
  <c r="S74" i="24"/>
  <c r="X73" i="24" s="1"/>
  <c r="R74" i="24"/>
  <c r="W73" i="24" s="1"/>
  <c r="Q74" i="24"/>
  <c r="T73" i="24"/>
  <c r="S73" i="24"/>
  <c r="R73" i="24"/>
  <c r="Q73" i="24"/>
  <c r="T72" i="24"/>
  <c r="S72" i="24"/>
  <c r="R72" i="24"/>
  <c r="Q72" i="24"/>
  <c r="T71" i="24"/>
  <c r="S71" i="24"/>
  <c r="R71" i="24"/>
  <c r="Q71" i="24"/>
  <c r="T70" i="24"/>
  <c r="S70" i="24"/>
  <c r="R70" i="24"/>
  <c r="Q70" i="24"/>
  <c r="T69" i="24"/>
  <c r="S69" i="24"/>
  <c r="R69" i="24"/>
  <c r="Q69" i="24"/>
  <c r="T68" i="24"/>
  <c r="S68" i="24"/>
  <c r="R68" i="24"/>
  <c r="Q68" i="24"/>
  <c r="T67" i="24"/>
  <c r="S67" i="24"/>
  <c r="R67" i="24"/>
  <c r="Q67" i="24"/>
  <c r="T66" i="24"/>
  <c r="Y65" i="24" s="1"/>
  <c r="S66" i="24"/>
  <c r="X65" i="24" s="1"/>
  <c r="R66" i="24"/>
  <c r="W65" i="24" s="1"/>
  <c r="Q66" i="24"/>
  <c r="T65" i="24"/>
  <c r="S65" i="24"/>
  <c r="R65" i="24"/>
  <c r="Q65" i="24"/>
  <c r="T64" i="24"/>
  <c r="S64" i="24"/>
  <c r="R64" i="24"/>
  <c r="Q64" i="24"/>
  <c r="T63" i="24"/>
  <c r="S63" i="24"/>
  <c r="R63" i="24"/>
  <c r="Q63" i="24"/>
  <c r="T62" i="24"/>
  <c r="S62" i="24"/>
  <c r="R62" i="24"/>
  <c r="Q62" i="24"/>
  <c r="T61" i="24"/>
  <c r="S61" i="24"/>
  <c r="R61" i="24"/>
  <c r="Q61" i="24"/>
  <c r="T60" i="24"/>
  <c r="Y59" i="24" s="1"/>
  <c r="S60" i="24"/>
  <c r="X59" i="24" s="1"/>
  <c r="R60" i="24"/>
  <c r="W59" i="24" s="1"/>
  <c r="Q60" i="24"/>
  <c r="T59" i="24"/>
  <c r="S59" i="24"/>
  <c r="R59" i="24"/>
  <c r="Q59" i="24"/>
  <c r="T58" i="24"/>
  <c r="S58" i="24"/>
  <c r="R58" i="24"/>
  <c r="Q58" i="24"/>
  <c r="T57" i="24"/>
  <c r="S57" i="24"/>
  <c r="R57" i="24"/>
  <c r="Q57" i="24"/>
  <c r="T56" i="24"/>
  <c r="S56" i="24"/>
  <c r="R56" i="24"/>
  <c r="Q56" i="24"/>
  <c r="T55" i="24"/>
  <c r="S55" i="24"/>
  <c r="R55" i="24"/>
  <c r="Q55" i="24"/>
  <c r="T54" i="24"/>
  <c r="S54" i="24"/>
  <c r="R54" i="24"/>
  <c r="Q54" i="24"/>
  <c r="T53" i="24"/>
  <c r="S53" i="24"/>
  <c r="R53" i="24"/>
  <c r="Q53" i="24"/>
  <c r="T52" i="24"/>
  <c r="Y51" i="24" s="1"/>
  <c r="S52" i="24"/>
  <c r="R52" i="24"/>
  <c r="W51" i="24" s="1"/>
  <c r="Q52" i="24"/>
  <c r="T51" i="24"/>
  <c r="S51" i="24"/>
  <c r="R51" i="24"/>
  <c r="Q51" i="24"/>
  <c r="T50" i="24"/>
  <c r="S50" i="24"/>
  <c r="R50" i="24"/>
  <c r="Q50" i="24"/>
  <c r="T49" i="24"/>
  <c r="S49" i="24"/>
  <c r="R49" i="24"/>
  <c r="Q49" i="24"/>
  <c r="T48" i="24"/>
  <c r="S48" i="24"/>
  <c r="R48" i="24"/>
  <c r="Q48" i="24"/>
  <c r="T47" i="24"/>
  <c r="S47" i="24"/>
  <c r="R47" i="24"/>
  <c r="Q47" i="24"/>
  <c r="T46" i="24"/>
  <c r="Y45" i="24" s="1"/>
  <c r="S46" i="24"/>
  <c r="X45" i="24" s="1"/>
  <c r="R46" i="24"/>
  <c r="W45" i="24" s="1"/>
  <c r="Q46" i="24"/>
  <c r="V45" i="24" s="1"/>
  <c r="I45" i="24" s="1"/>
  <c r="T45" i="24"/>
  <c r="S45" i="24"/>
  <c r="R45" i="24"/>
  <c r="Q45" i="24"/>
  <c r="T44" i="24"/>
  <c r="S44" i="24"/>
  <c r="R44" i="24"/>
  <c r="Q44" i="24"/>
  <c r="T43" i="24"/>
  <c r="S43" i="24"/>
  <c r="R43" i="24"/>
  <c r="Q43" i="24"/>
  <c r="T42" i="24"/>
  <c r="S42" i="24"/>
  <c r="R42" i="24"/>
  <c r="Q42" i="24"/>
  <c r="T41" i="24"/>
  <c r="S41" i="24"/>
  <c r="R41" i="24"/>
  <c r="Q41" i="24"/>
  <c r="T40" i="24"/>
  <c r="Y39" i="24" s="1"/>
  <c r="S40" i="24"/>
  <c r="X39" i="24" s="1"/>
  <c r="R40" i="24"/>
  <c r="W39" i="24" s="1"/>
  <c r="Q40" i="24"/>
  <c r="V39" i="24" s="1"/>
  <c r="I39" i="24" s="1"/>
  <c r="T39" i="24"/>
  <c r="S39" i="24"/>
  <c r="R39" i="24"/>
  <c r="Q39" i="24"/>
  <c r="T38" i="24"/>
  <c r="Y37" i="24" s="1"/>
  <c r="S38" i="24"/>
  <c r="X37" i="24" s="1"/>
  <c r="R38" i="24"/>
  <c r="W37" i="24" s="1"/>
  <c r="Q38" i="24"/>
  <c r="V37" i="24" s="1"/>
  <c r="I37" i="24" s="1"/>
  <c r="T37" i="24"/>
  <c r="S37" i="24"/>
  <c r="R37" i="24"/>
  <c r="Q37" i="24"/>
  <c r="T36" i="24"/>
  <c r="S36" i="24"/>
  <c r="R36" i="24"/>
  <c r="Q36" i="24"/>
  <c r="T35" i="24"/>
  <c r="S35" i="24"/>
  <c r="R35" i="24"/>
  <c r="Q35" i="24"/>
  <c r="T34" i="24"/>
  <c r="S34" i="24"/>
  <c r="R34" i="24"/>
  <c r="Q34" i="24"/>
  <c r="T33" i="24"/>
  <c r="S33" i="24"/>
  <c r="R33" i="24"/>
  <c r="Q33" i="24"/>
  <c r="T32" i="24"/>
  <c r="S32" i="24"/>
  <c r="R32" i="24"/>
  <c r="Q32" i="24"/>
  <c r="T31" i="24"/>
  <c r="S31" i="24"/>
  <c r="R31" i="24"/>
  <c r="Q31" i="24"/>
  <c r="T30" i="24"/>
  <c r="Y29" i="24" s="1"/>
  <c r="S30" i="24"/>
  <c r="X29" i="24" s="1"/>
  <c r="R30" i="24"/>
  <c r="W29" i="24" s="1"/>
  <c r="Q30" i="24"/>
  <c r="V29" i="24" s="1"/>
  <c r="I29" i="24" s="1"/>
  <c r="T29" i="24"/>
  <c r="S29" i="24"/>
  <c r="R29" i="24"/>
  <c r="Q29" i="24"/>
  <c r="T28" i="24"/>
  <c r="S28" i="24"/>
  <c r="R28" i="24"/>
  <c r="Q28" i="24"/>
  <c r="T27" i="24"/>
  <c r="S27" i="24"/>
  <c r="R27" i="24"/>
  <c r="Q27" i="24"/>
  <c r="T26" i="24"/>
  <c r="S26" i="24"/>
  <c r="R26" i="24"/>
  <c r="Q26" i="24"/>
  <c r="T25" i="24"/>
  <c r="S25" i="24"/>
  <c r="R25" i="24"/>
  <c r="Q25" i="24"/>
  <c r="T24" i="24"/>
  <c r="Y23" i="24" s="1"/>
  <c r="S24" i="24"/>
  <c r="X23" i="24" s="1"/>
  <c r="R24" i="24"/>
  <c r="W23" i="24" s="1"/>
  <c r="Q24" i="24"/>
  <c r="V23" i="24" s="1"/>
  <c r="I23" i="24" s="1"/>
  <c r="T23" i="24"/>
  <c r="S23" i="24"/>
  <c r="R23" i="24"/>
  <c r="Q23" i="24"/>
  <c r="T22" i="24"/>
  <c r="S22" i="24"/>
  <c r="R22" i="24"/>
  <c r="Q22" i="24"/>
  <c r="T21" i="24"/>
  <c r="S21" i="24"/>
  <c r="R21" i="24"/>
  <c r="Q21" i="24"/>
  <c r="T20" i="24"/>
  <c r="Y19" i="24" s="1"/>
  <c r="S20" i="24"/>
  <c r="X19" i="24" s="1"/>
  <c r="R20" i="24"/>
  <c r="W19" i="24" s="1"/>
  <c r="Q20" i="24"/>
  <c r="V19" i="24" s="1"/>
  <c r="I19" i="24" s="1"/>
  <c r="T19" i="24"/>
  <c r="S19" i="24"/>
  <c r="R19" i="24"/>
  <c r="Q19" i="24"/>
  <c r="T18" i="24"/>
  <c r="S18" i="24"/>
  <c r="R18" i="24"/>
  <c r="Q18" i="24"/>
  <c r="T17" i="24"/>
  <c r="S17" i="24"/>
  <c r="R17" i="24"/>
  <c r="Q17" i="24"/>
  <c r="T16" i="24"/>
  <c r="S16" i="24"/>
  <c r="R16" i="24"/>
  <c r="Q16" i="24"/>
  <c r="T15" i="24"/>
  <c r="S15" i="24"/>
  <c r="R15" i="24"/>
  <c r="Q15" i="24"/>
  <c r="T14" i="24"/>
  <c r="Y13" i="24" s="1"/>
  <c r="S14" i="24"/>
  <c r="X13" i="24" s="1"/>
  <c r="R14" i="24"/>
  <c r="W13" i="24" s="1"/>
  <c r="Q14" i="24"/>
  <c r="V13" i="24" s="1"/>
  <c r="I13" i="24" s="1"/>
  <c r="T13" i="24"/>
  <c r="S13" i="24"/>
  <c r="R13" i="24"/>
  <c r="Q13" i="24"/>
  <c r="T12" i="24"/>
  <c r="S12" i="24"/>
  <c r="R12" i="24"/>
  <c r="Q12" i="24"/>
  <c r="T11" i="24"/>
  <c r="S11" i="24"/>
  <c r="R11" i="24"/>
  <c r="Q11" i="24"/>
  <c r="T10" i="24"/>
  <c r="S10" i="24"/>
  <c r="R10" i="24"/>
  <c r="Q10" i="24"/>
  <c r="T9" i="24"/>
  <c r="S9" i="24"/>
  <c r="R9" i="24"/>
  <c r="Q9" i="24"/>
  <c r="T8" i="24"/>
  <c r="S8" i="24"/>
  <c r="R8" i="24"/>
  <c r="Q8" i="24"/>
  <c r="T7" i="24"/>
  <c r="S7" i="24"/>
  <c r="R7" i="24"/>
  <c r="Q7" i="24"/>
  <c r="T6" i="24"/>
  <c r="S6" i="24"/>
  <c r="R6" i="24"/>
  <c r="Q6" i="24"/>
  <c r="T5" i="24"/>
  <c r="S5" i="24"/>
  <c r="R5" i="24"/>
  <c r="Q5" i="24"/>
  <c r="T4" i="24"/>
  <c r="S4" i="24"/>
  <c r="R4" i="24"/>
  <c r="Q4" i="24"/>
  <c r="T3" i="24"/>
  <c r="T91" i="24" s="1"/>
  <c r="S3" i="24"/>
  <c r="S91" i="24" s="1"/>
  <c r="R3" i="24"/>
  <c r="R91" i="24" s="1"/>
  <c r="Q3" i="24"/>
  <c r="Q91" i="24" s="1"/>
  <c r="Y83" i="24" l="1"/>
  <c r="U56" i="24"/>
  <c r="U58" i="24"/>
  <c r="U62" i="24"/>
  <c r="U68" i="24"/>
  <c r="U72" i="24"/>
  <c r="U76" i="24"/>
  <c r="U78" i="24"/>
  <c r="U82" i="24"/>
  <c r="V83" i="24"/>
  <c r="I83" i="24" s="1"/>
  <c r="V3" i="24"/>
  <c r="I3" i="24" s="1"/>
  <c r="Q92" i="24"/>
  <c r="Q96" i="24" s="1"/>
  <c r="Q97" i="24" s="1"/>
  <c r="W3" i="24"/>
  <c r="R92" i="24"/>
  <c r="R96" i="24" s="1"/>
  <c r="R97" i="24" s="1"/>
  <c r="X3" i="24"/>
  <c r="S92" i="24"/>
  <c r="S96" i="24" s="1"/>
  <c r="S97" i="24" s="1"/>
  <c r="Y3" i="24"/>
  <c r="T92" i="24"/>
  <c r="T96" i="24" s="1"/>
  <c r="T97" i="24" s="1"/>
  <c r="U55" i="24"/>
  <c r="V51" i="24"/>
  <c r="I51" i="24" s="1"/>
  <c r="U90" i="24"/>
  <c r="X51" i="24"/>
  <c r="U3" i="24"/>
  <c r="U5" i="24"/>
  <c r="U7" i="24"/>
  <c r="U9" i="24"/>
  <c r="U39" i="24"/>
  <c r="U32" i="24"/>
  <c r="U60" i="24"/>
  <c r="V59" i="24"/>
  <c r="I59" i="24" s="1"/>
  <c r="U66" i="24"/>
  <c r="V65" i="24"/>
  <c r="I65" i="24" s="1"/>
  <c r="U74" i="24"/>
  <c r="V73" i="24"/>
  <c r="I73" i="24" s="1"/>
  <c r="U80" i="24"/>
  <c r="V79" i="24"/>
  <c r="I79" i="24" s="1"/>
  <c r="U11" i="24"/>
  <c r="U13" i="24"/>
  <c r="U15" i="24"/>
  <c r="U17" i="24"/>
  <c r="U19" i="24"/>
  <c r="U21" i="24"/>
  <c r="U23" i="24"/>
  <c r="U25" i="24"/>
  <c r="U27" i="24"/>
  <c r="U29" i="24"/>
  <c r="U31" i="24"/>
  <c r="U33" i="24"/>
  <c r="U35" i="24"/>
  <c r="U37" i="24"/>
  <c r="U41" i="24"/>
  <c r="U43" i="24"/>
  <c r="U45" i="24"/>
  <c r="U47" i="24"/>
  <c r="U49" i="24"/>
  <c r="U51" i="24"/>
  <c r="U53" i="24"/>
  <c r="U57" i="24"/>
  <c r="U59" i="24"/>
  <c r="U61" i="24"/>
  <c r="U63" i="24"/>
  <c r="U65" i="24"/>
  <c r="U67" i="24"/>
  <c r="U69" i="24"/>
  <c r="U71" i="24"/>
  <c r="U73" i="24"/>
  <c r="U75" i="24"/>
  <c r="U77" i="24"/>
  <c r="U79" i="24"/>
  <c r="U81" i="24"/>
  <c r="U83" i="24"/>
  <c r="U85" i="24"/>
  <c r="U87" i="24"/>
  <c r="U89" i="24"/>
  <c r="U88" i="24"/>
  <c r="U86" i="24"/>
  <c r="U84" i="24"/>
  <c r="U70" i="24"/>
  <c r="U64" i="24"/>
  <c r="U54" i="24"/>
  <c r="U52" i="24"/>
  <c r="U50" i="24"/>
  <c r="U48" i="24"/>
  <c r="U46" i="24"/>
  <c r="U44" i="24"/>
  <c r="U42" i="24"/>
  <c r="U40" i="24"/>
  <c r="U38" i="24"/>
  <c r="U36" i="24"/>
  <c r="U34" i="24"/>
  <c r="U30" i="24"/>
  <c r="U28" i="24"/>
  <c r="U26" i="24"/>
  <c r="U24" i="24"/>
  <c r="U22" i="24"/>
  <c r="U20" i="24"/>
  <c r="U18" i="24"/>
  <c r="U16" i="24"/>
  <c r="U14" i="24"/>
  <c r="U12" i="24"/>
  <c r="U10" i="24"/>
  <c r="U8" i="24"/>
  <c r="U6" i="24"/>
  <c r="U4" i="24"/>
  <c r="U92" i="24" l="1"/>
  <c r="U91" i="24"/>
  <c r="U96" i="24" l="1"/>
  <c r="U97" i="24" s="1"/>
</calcChain>
</file>

<file path=xl/sharedStrings.xml><?xml version="1.0" encoding="utf-8"?>
<sst xmlns="http://schemas.openxmlformats.org/spreadsheetml/2006/main" count="2224" uniqueCount="1149">
  <si>
    <r>
      <t xml:space="preserve">
</t>
    </r>
    <r>
      <rPr>
        <b/>
        <sz val="26"/>
        <color theme="3"/>
        <rFont val="Bookman Old Style"/>
        <family val="1"/>
      </rPr>
      <t>UNIDAD ADMINISTRATIVA ESPECIAL DE AERONÁUTICA CIVIL
OFICINA ASESORA DE PLANEACIÓN
GRUPO DE PROGRAMACIÓN Y SEGUIMIENTO A PROYECTOS DE INVERSIÓN Y FUNCIONAMIENTO</t>
    </r>
    <r>
      <rPr>
        <sz val="26"/>
        <color theme="3"/>
        <rFont val="Bookman Old Style"/>
        <family val="1"/>
      </rPr>
      <t xml:space="preserve">
</t>
    </r>
    <r>
      <rPr>
        <b/>
        <sz val="26"/>
        <color theme="3"/>
        <rFont val="Bookman Old Style"/>
        <family val="1"/>
      </rPr>
      <t xml:space="preserve">
</t>
    </r>
    <r>
      <rPr>
        <b/>
        <sz val="28"/>
        <color theme="3"/>
        <rFont val="Bookman Old Style"/>
        <family val="1"/>
      </rPr>
      <t xml:space="preserve">PLAN ESTRATÉGICO 2030 / PLAN ESTRATÉGICO INSTITUCIONAL 2022 - 2026 Y PLAN DE ACCIÓN 2023
ARMONIZADO CON LAS BASES DEL PLAN NACIONAL DE DESARROLLO 2022 - 2026 
</t>
    </r>
    <r>
      <rPr>
        <b/>
        <i/>
        <sz val="28"/>
        <color theme="3"/>
        <rFont val="Bookman Old Style"/>
        <family val="1"/>
      </rPr>
      <t>"COLOMBIA POTENCIA MUNDIAL DE LA VIDA"</t>
    </r>
    <r>
      <rPr>
        <sz val="28"/>
        <color theme="3"/>
        <rFont val="Bookman Old Style"/>
        <family val="1"/>
      </rPr>
      <t xml:space="preserve">
</t>
    </r>
    <r>
      <rPr>
        <sz val="26"/>
        <color theme="3"/>
        <rFont val="Bookman Old Style"/>
        <family val="1"/>
      </rPr>
      <t xml:space="preserve">
</t>
    </r>
    <r>
      <rPr>
        <b/>
        <sz val="48"/>
        <color theme="3"/>
        <rFont val="Bookman Old Style"/>
        <family val="1"/>
      </rPr>
      <t xml:space="preserve">PLAN DE ACCIÓN 2023 - EVALUACIÓN I TRIMESTRE  </t>
    </r>
  </si>
  <si>
    <t>MIPG</t>
  </si>
  <si>
    <t>PLAN ESTRATÉGICO AERONÁUTICO 2030</t>
  </si>
  <si>
    <t xml:space="preserve">CUATRIENIO 2022  2026 </t>
  </si>
  <si>
    <t>Políticas MiPG Decreto 1499 Sept 2017 y Decreto 612 de 2018</t>
  </si>
  <si>
    <t xml:space="preserve">OBJETIVO  INSTITUCIONAL </t>
  </si>
  <si>
    <t>COMPROMISO 2030</t>
  </si>
  <si>
    <t>META 2022 - 2026 PEI</t>
  </si>
  <si>
    <t>META 2023</t>
  </si>
  <si>
    <t>No. Meta</t>
  </si>
  <si>
    <t>NOMBRE INDICADOR</t>
  </si>
  <si>
    <t>FÓRMULA INDICADOR</t>
  </si>
  <si>
    <t>AVANCE INDICADOR</t>
  </si>
  <si>
    <t>ACTIVIDADES</t>
  </si>
  <si>
    <t>PONDERACION ACTIVIDAD</t>
  </si>
  <si>
    <t>EVALUACIÓN 
TRIM I</t>
  </si>
  <si>
    <t>EVALUACIÓN 
TRIM II</t>
  </si>
  <si>
    <t>EVALUACIÓN 
TRIM III</t>
  </si>
  <si>
    <t>EVALUACIÓN
 TRIM IV</t>
  </si>
  <si>
    <t>ACUMULADO</t>
  </si>
  <si>
    <t>AVANCE 
I TRIM</t>
  </si>
  <si>
    <t>AVANCE 
II TRIM</t>
  </si>
  <si>
    <t>AVANCE 
III TRIM</t>
  </si>
  <si>
    <t>AVANCE 
IV TRIM</t>
  </si>
  <si>
    <t>LÍDER OBJETIVO</t>
  </si>
  <si>
    <t>RESPONSABLE Y APOYO DEL LIDER</t>
  </si>
  <si>
    <t>RESPONSABLE EN OAP DE APOYAR EVALUACIÓN</t>
  </si>
  <si>
    <t xml:space="preserve">
PLANEACIÓN INSTITUCIONAL</t>
  </si>
  <si>
    <r>
      <rPr>
        <b/>
        <sz val="12"/>
        <color theme="3"/>
        <rFont val="Arial Narrow"/>
        <family val="2"/>
      </rPr>
      <t xml:space="preserve">
1. INSTITUCIONALIDAD:
</t>
    </r>
    <r>
      <rPr>
        <sz val="12"/>
        <color theme="3"/>
        <rFont val="Arial Narrow"/>
        <family val="2"/>
      </rPr>
      <t xml:space="preserve">Consolidar los roles de autoridad, de prestación del servicio y de investigación de accidentes, para dinamizar el crecimiento del  transporte aéreo, contribuyendo a la aviación civil colombiana y un servicio de Transporte Aéreo seguro para la población.
</t>
    </r>
  </si>
  <si>
    <t xml:space="preserve">
Fortalecer las capacidades de la autoridad aeronáutica con el fin de alcanzar los estándares internacionales y ampliar la integración con las comunidades en el territorio nacional, donde se realicen actividades aeronáuticas.
</t>
  </si>
  <si>
    <t>Actualizar el  100% de los permisos de operación de los aeropuertos públicos que no fueron renovados en los últimos 5 años</t>
  </si>
  <si>
    <r>
      <rPr>
        <sz val="12"/>
        <color rgb="FF44546A"/>
        <rFont val="Arial Narrow"/>
        <family val="2"/>
      </rPr>
      <t xml:space="preserve">Actualizar el </t>
    </r>
    <r>
      <rPr>
        <sz val="12"/>
        <color rgb="FF404040"/>
        <rFont val="Arial Narrow"/>
        <family val="2"/>
      </rPr>
      <t xml:space="preserve"> 15% (37) </t>
    </r>
    <r>
      <rPr>
        <sz val="12"/>
        <color rgb="FF44546A"/>
        <rFont val="Arial Narrow"/>
        <family val="2"/>
      </rPr>
      <t>de los permisos de operación de los aeropuertos públicos que no fueron renovados en los últimos 5 años</t>
    </r>
  </si>
  <si>
    <t>Permisos de operación de los aeropuertos públicos  renovados en el 80%</t>
  </si>
  <si>
    <t xml:space="preserve">Actividades ejecutadas/programadas*100 </t>
  </si>
  <si>
    <t>1.Actualizar el plan de vigilancia del  año 2023</t>
  </si>
  <si>
    <t>P</t>
  </si>
  <si>
    <t>DIRECTOR GENERAL</t>
  </si>
  <si>
    <t xml:space="preserve">SECRETARIO DE AUTORIDAD AERONÁUTICA
</t>
  </si>
  <si>
    <t>LUZ MELBA CASTAÑEDA LIZARAZO  -  ALVARO PÉREZ MOGOLLÓN</t>
  </si>
  <si>
    <t>E</t>
  </si>
  <si>
    <t>2.Suministrar información de caracteristicas físicas referente a aeropuertos y helipuertos de propiedad o explotados por AEROCIVIL desde la Secretaria de Servicios Aeroportuarios</t>
  </si>
  <si>
    <t>3. Coordinar con los entes territoriales (Gobernaciones y alcaldías) sobre la visita de inspección para la actualización del permiso de operación.</t>
  </si>
  <si>
    <t>4. Realizar la Evaluación de la Seguridad Operacional de los aeropuertos objeto de actualización de permiso de operación</t>
  </si>
  <si>
    <t>5. Emitir la resolución de actualización (renovación o suspensión) del permiso de operación</t>
  </si>
  <si>
    <t>Fortalecer las capacidades de la autoridad aeronáutica con el fin de alcanzar los estándares internacionales y ampliar la integración con las comunidades en el territorio nacional, donde se realicen actividades aeronáuticas.</t>
  </si>
  <si>
    <t>Construir el edificio para la Autoridad Aeronáutica</t>
  </si>
  <si>
    <t xml:space="preserve"> Obtener que la
construcción del
edificio sea
incluida en la IP</t>
  </si>
  <si>
    <t xml:space="preserve"> Documento
formal de Acuerdo entre la ANI y la Aeronáutica Civil.. </t>
  </si>
  <si>
    <t xml:space="preserve">Documento
Formal
</t>
  </si>
  <si>
    <r>
      <rPr>
        <sz val="12"/>
        <color rgb="FF44546A"/>
        <rFont val="Arial Narrow"/>
        <family val="2"/>
      </rPr>
      <t xml:space="preserve">
</t>
    </r>
    <r>
      <rPr>
        <sz val="12"/>
        <color rgb="FF595959"/>
        <rFont val="Arial Narrow"/>
        <family val="2"/>
      </rPr>
      <t xml:space="preserve">1. Realizar mesas de trabajo entre la Aerocivil y la ANI, para definir la viabilidad que el Edificio de Autoridad Aeronáutica sea construido mediante un IP
</t>
    </r>
  </si>
  <si>
    <t>SECRETARIA DE SERVICIOS AEROPORTUARISO- DIRECCIÓN DE CONCESIONES 
Apoya: Secretario de Autoridad Aeronáutica</t>
  </si>
  <si>
    <r>
      <rPr>
        <sz val="12"/>
        <color rgb="FF44546A"/>
        <rFont val="Arial Narrow"/>
        <family val="2"/>
      </rPr>
      <t xml:space="preserve">
</t>
    </r>
    <r>
      <rPr>
        <sz val="12"/>
        <color rgb="FF595959"/>
        <rFont val="Arial Narrow"/>
        <family val="2"/>
      </rPr>
      <t xml:space="preserve">2. Realizar seguimiento al proceso de estructuración de la IP, para asegurar se incluya la construcción del edificio de autoridad
</t>
    </r>
  </si>
  <si>
    <t>Contar con un centro de investigación de accidentes aéreos, con tecnología y expertos que desarrollen autónomamente con oportunidad y calidad los procesos de investigación, para prevenir futuros accidentes e incidentes en la aviación civil y consolidar las redes de apoyo a víctimas y familiares de accidentes aéreos</t>
  </si>
  <si>
    <t xml:space="preserve">Iniciar la construcción del   Centro de Investigación de Accidentes Aéreos, CIAA.  </t>
  </si>
  <si>
    <t>Avance en la construcción del Centro de Investigación de Accidentes, CIAA.</t>
  </si>
  <si>
    <t>(Número actividades cumplidas 
Número actividades programadas)*100</t>
  </si>
  <si>
    <t>1. Suscribir el Acta de Inicio de la construcción del Centro de Investigación de Accidentes CIAA.</t>
  </si>
  <si>
    <t>DIRECCIÓN TÉCNICO DE INVESTIGACIÓN DE ACCIDENTES</t>
  </si>
  <si>
    <t>2. Entregar el anticipo y constituir la fiducia o patrimonio autónomo del Contratista.</t>
  </si>
  <si>
    <t>3. Apropiar los Estudios y Diseños y cumplir las condiciones y permisos para la ejecución de la obra.</t>
  </si>
  <si>
    <t>4. Iniciar la etapa de construcción, con los preliminares de obra.</t>
  </si>
  <si>
    <t>5. Avanzar  20%  de obra física, según cronograma, con base en los informes de la Interventoría.</t>
  </si>
  <si>
    <t>Contribuir al fortalecimiento de las capacidades de la Region Suramericana, SAM, en asuntos de investigación de accidentes, a través del Mecanismo Regional de Cooperación AIG de Suramérica, ARCM SAM.</t>
  </si>
  <si>
    <t>Convocar, liderar y/o participar en la realización de ocho (8) actividades de integracion Regional, y  de representación de la Región, de manera presencial o virtual.</t>
  </si>
  <si>
    <t>Porcentaje (%) de cumplimiento de actividades Regionales de integración y de representación en investigación de accidentes.</t>
  </si>
  <si>
    <t>Número actividades cumplidas vs. Número actividades programadas (Ejecutado/programado)*100
según cronograma</t>
  </si>
  <si>
    <t>1. Convocar y liderar cuatro reuniones del Mecanismo Regional de Cooperación AIG de Suramérica, ARCM SAM.</t>
  </si>
  <si>
    <t>2. Coordinar y orientar la realización de dos (2) actividades académicas internacionales, dirigidas a los Estados de la Región SAM.</t>
  </si>
  <si>
    <t>3. Participar, en representación de la Región SAM, en dos (2) actividades organizadas por OACI o por otras Regiones, sobre la integración y cooperación entre Regiones o entre Estados, en materia de investigación de accidentes.</t>
  </si>
  <si>
    <t xml:space="preserve">Adecuación del laboratorio de Certificacón de Productos Aeronáuticos 
</t>
  </si>
  <si>
    <t xml:space="preserve">
Obtener los estudios y diseños fase 3 para la
adecuación del laboratorio de Certificación de Productos Aeronáuticos  </t>
  </si>
  <si>
    <t xml:space="preserve"> 
Estudios y
diseños fase 3
para la
adecuación de
las instalaciones
del laboratorio de
Certificación de
Productos
Aeronáuticos</t>
  </si>
  <si>
    <t xml:space="preserve">
Documento
Estudios y
diseños fase 3</t>
  </si>
  <si>
    <t>1. Realizar mesas de trabajo para definir
las especificaciones técnicas de los
estudios y diseños para la adecuación
las instalaciones del laboratorio de
Certificación de Productos
Aeronáuticos</t>
  </si>
  <si>
    <t xml:space="preserve">SECRETARIA DE AUTORIDAD AERONÁUTICA
</t>
  </si>
  <si>
    <t xml:space="preserve">2. Estructurar el proceso
precontractual de estudios y diseños
para la adecuación del laboratorio de Certificación de
Productos Aeronáuticos </t>
  </si>
  <si>
    <t xml:space="preserve">3. Gestionar y hacer seguimiento hasta que se adjudique el proceso de contratación de estudios y diseños fase 3 para la adecuación del  laboratorio de Certificación de Productos Aeronáuticos </t>
  </si>
  <si>
    <r>
      <rPr>
        <u/>
        <sz val="12"/>
        <color theme="1" tint="0.249977111117893"/>
        <rFont val="Arial Narrow"/>
        <family val="2"/>
      </rPr>
      <t>4</t>
    </r>
    <r>
      <rPr>
        <sz val="12"/>
        <color theme="1" tint="0.249977111117893"/>
        <rFont val="Arial Narrow"/>
        <family val="2"/>
      </rPr>
      <t>. Hacer seguimiento a la ejecución del contrato de estudios y diseños fase 3 para la adecuación del laboratorio de Certificación de Productos Aeronáuticos.</t>
    </r>
  </si>
  <si>
    <t xml:space="preserve">Desarrollar el Plan de Fortalecimiento Institucional en los roles de autoridad y prestador de servicio, mediante la Implementación del 100% los procesos, procedimientos, manuales y demás documentos. 
</t>
  </si>
  <si>
    <t xml:space="preserve">Implementar al 50% los procesos, procedimientos y manuales y demás documentos que contiene el Plan de Fortalecimiento Institucional en el rol de autoridad.
</t>
  </si>
  <si>
    <t xml:space="preserve">Procesos de Autoridad actualizados  </t>
  </si>
  <si>
    <t xml:space="preserve">(Documentos realizados /  Documentos  programados)*100
 </t>
  </si>
  <si>
    <t>1. Revisar y Actualizar las  caracterizaciones de los procesos de Autoridad del Sistema de Gestion, de acuerdo con el cronograma de Fortalecimiento Institucional.</t>
  </si>
  <si>
    <t>SECRETARIA DE AUTORIDAD AERONÁUTICA
Apoya Oficina Asesora de Paneación</t>
  </si>
  <si>
    <t>2. Revisar y actualizar la Información Documentada de los procesos de Autoridad del Sstema de Gestion, de acuerdo con el cronograma de Fortalecimiento Institucional.</t>
  </si>
  <si>
    <t xml:space="preserve">3. Definir los indicadores de los procesos de Autoridad del Sistema de Gestión, de acuerdo con el cronograma de Fortalecimiento Institucional. </t>
  </si>
  <si>
    <t xml:space="preserve">Proporcionar información amplia y en forma continua del relacionamiento institucional y el desarrollo de relaciones públicas atendiendo de manera adecuada nuestros grupos de interés. 
</t>
  </si>
  <si>
    <t>Realizar la F-Air 2023 en coordinación con el Operador Lógistico</t>
  </si>
  <si>
    <t>Realizacion de la  F-Air 2023</t>
  </si>
  <si>
    <t xml:space="preserve"> 
(Sumatoria actividades realizadas /Sumatoria actividades programadas)*100
</t>
  </si>
  <si>
    <t>1. Continuación del proceso de organización de la Feria (Identificación del país invitado, participación de las Alcaldías de Medelllín y Rionegro,Gobernación de Antioquia , entre otros)</t>
  </si>
  <si>
    <t xml:space="preserve">OFICINA ASESORA DE RELACIONAMIENTO INSTITUCIONAL </t>
  </si>
  <si>
    <t xml:space="preserve">2. Seguimiento al Operador logístico en  las etapas de planeación, ejecución y cierre de la Feria. </t>
  </si>
  <si>
    <t>3.  Presentación del Informe Final de la F-Air 2023</t>
  </si>
  <si>
    <r>
      <rPr>
        <sz val="12"/>
        <color rgb="FF595959"/>
        <rFont val="Arial Narrow"/>
        <family val="2"/>
      </rPr>
      <t xml:space="preserve">Posicionar a la Aerocivill en la OACI y otros Organismos - Entidades Internacionales así como en los Estados vecinos a través de las notas de estudio presentadas </t>
    </r>
    <r>
      <rPr>
        <strike/>
        <sz val="12"/>
        <color rgb="FF595959"/>
        <rFont val="Arial Narrow"/>
        <family val="2"/>
      </rPr>
      <t xml:space="preserve"> 
</t>
    </r>
    <r>
      <rPr>
        <sz val="12"/>
        <color rgb="FF44546A"/>
        <rFont val="Arial Narrow"/>
        <family val="2"/>
      </rPr>
      <t xml:space="preserve">
</t>
    </r>
  </si>
  <si>
    <t xml:space="preserve">Documentos técnicos presentados ante organismos Internacionales,entendiendo como tal, las notas  de estudio e investigación puestas a consideración de los organismos internacionales </t>
  </si>
  <si>
    <t xml:space="preserve"> Notas  de estudio e investigación puestas a consideración de los organismos internacionales</t>
  </si>
  <si>
    <t>1. Consolidar necesidades de las áreas técncias con el fin de identificar posibles organismos o Autoridades que apoyen el proceso.</t>
  </si>
  <si>
    <t>2. Socializar necesidades técnicas de la Entidad con actores internacionales correspondientes.</t>
  </si>
  <si>
    <t>3. Consolidar Documentos técnicos a ser presentados ante organismos (Notas  de estudio e investigación puestas a consideración de los organismos internacionales)</t>
  </si>
  <si>
    <t>Adoptar, Socializar e Implementar la política de Comunicación Interna y Externa  y de relacionamiento estratégico de la Entidad.</t>
  </si>
  <si>
    <r>
      <rPr>
        <sz val="12"/>
        <color theme="1" tint="0.34998626667073579"/>
        <rFont val="Arial Narrow"/>
        <family val="2"/>
      </rPr>
      <t>Documento de política y actividades de implementación</t>
    </r>
    <r>
      <rPr>
        <sz val="12"/>
        <color rgb="FFFF0000"/>
        <rFont val="Arial Narrow"/>
        <family val="2"/>
      </rPr>
      <t xml:space="preserve">
</t>
    </r>
  </si>
  <si>
    <t>(Sumatoria actividades realizadas /Sumatoria actividades programadas)*100</t>
  </si>
  <si>
    <t xml:space="preserve">1. Adopción e implementación de la política de Comunicación Interna y Externa  y de relacionamiento estratégico </t>
  </si>
  <si>
    <t xml:space="preserve">Actividades de socialización </t>
  </si>
  <si>
    <t>2.Socialización e implementación  de la política de Comunicación Interna y Externa  y de relacionamiento institucional.</t>
  </si>
  <si>
    <t xml:space="preserve">Ser una autoridad de aviación civil que se identifique por su capacidad de respuesta dentro del espectro de sus facultades (procesos de certificación, inspección, control y vigilancia), que atiendan las necesidades de los usuarios del transporte aéreo.  </t>
  </si>
  <si>
    <t>Reducir en un 5% los tiempos de respuesta a requerimientos de los usuarios de la aviación civil.</t>
  </si>
  <si>
    <t>Reducir en un 1% los tiempos de respuesta a requerimientos de los usuarios de la Aviación Civil.</t>
  </si>
  <si>
    <t xml:space="preserve">Reducción tiempos de respuesta a requerimientos de los usuarios del transporte aéreo </t>
  </si>
  <si>
    <t>% reducción tiempos de respuesta a requerimientos de los usarios del transporte aéreo</t>
  </si>
  <si>
    <t>1. Realizar mesas de trabajo para el levantamiento de los requerimientos de los usuarios por áreas y definir que requerimientos van a gestionarse para la reducción de tiempos</t>
  </si>
  <si>
    <t xml:space="preserve">2. Revisar los requerimientos seleccionados para reducir tiempos, evaluar si se encuentra en trámites SUIT, realizar los estudios, ajustes, actividades necesarias para reducir los tiempos </t>
  </si>
  <si>
    <t>3. Seguimientos trimestrales de los avances realizados a los requerimientos que tendrán reducción de tiempos</t>
  </si>
  <si>
    <t>Diseñar, operar, mantener y actualizar el Plan maestro de la gestión del tránsito aéreo ATM para prestar servicios bajo una estructura orientada hacia el usuario para el desarrollo del Sistema Nacional del Espacio Aéreo – SINEDiseñar, operar, mantener y actualizar el Plan maestro de la gestión del tránsito aéreo ATM para prestar servicios bajo una estructura orientada hacia el usuario para el desarrollo del Sistema Nacional del Espacio Aéreo – SINEA</t>
  </si>
  <si>
    <t>Formular  e implementar  el Plan maestro de la gestión del tránsito aéreo bajo una estructura orientada hacia el usuario para el desarrollo del Sistema Nacional del Espacio Aéreo – SINEA</t>
  </si>
  <si>
    <t xml:space="preserve">Determinar el estado actual del  espacio aéreo  y la gestión del tránsito aéreo, para definir un escenario de referencia,  para el diseño del plan maestro de la gestión del tránsito aéreo. </t>
  </si>
  <si>
    <t>Estado actual del  espacio aéreo  y la gestión del tránsito aéreo, para definir un escenario de referencia,  para el diseño del plan maestro de la gestión del tránsito aéreo.determinado</t>
  </si>
  <si>
    <t>1. Actualizar la normativa para optimizar la provisión de los servicios de transito aéreo</t>
  </si>
  <si>
    <t>SECRETARIA DE SERVICIOS A LA NAVEGACÓN AÉREA</t>
  </si>
  <si>
    <t>2. Documentar, formalizar y socializar el concepto operacional ATFCM para fortalecer el alcance del  SINEA.</t>
  </si>
  <si>
    <t xml:space="preserve">3. Identificar los requerimientos para desarrollar la planificación de espacio aéreo </t>
  </si>
  <si>
    <t xml:space="preserve">4. Consolidar, analizar y priorizar los requerimientos  de la Comunidad Aeronáutica, respecto al diseño y validación en vuelo de los  procedimientos,  con el fin de mejorar la seguridad operacional, capacidad, eficiencia, accesibilidad e impacto ambiental. </t>
  </si>
  <si>
    <t xml:space="preserve">5.Alcanzar los mínimos de BBB establecidos por la Autoridad Aeronáutica, para los aeropuertos controlados: Torres de control , centros de control y oficinas de aproximación. </t>
  </si>
  <si>
    <t>Implementar unidades integrales prestadoras de servicios aeroportuarios descentralizadas, para soportar el crecimiento del transporte aéreo en Colombia dentro de un Modelo de Gestión de las Regionales Aeronáuticas</t>
  </si>
  <si>
    <t xml:space="preserve">
Tener en funcionamiento el 100% del nuevo Modelo de Gestión de las Regionales Aeronáuticas
</t>
  </si>
  <si>
    <t xml:space="preserve">Estructurar el  nuevo  Modelo de Gestión de las Regionales Aeronáuticas de acuerdo con la nueva estructura organizacional de la Entidad.
</t>
  </si>
  <si>
    <t xml:space="preserve">Modelo de Gestión de las Regionales Aeronáuticas </t>
  </si>
  <si>
    <t xml:space="preserve">1.Elaborar  un diagnostico  del  estado actual del Sistema  de Gestión-SG ( procesos, procedimientos, indicadores y matriz de riesgos) en las regionales aeronauticas  incluyendo análisis y propuestas/aplicación de la nueva estructura Organizacional frente al decreto 1294 de 2021 
</t>
  </si>
  <si>
    <t>SUBDIRECCIÓN GENERAL 
Apoya Oficina Asesora de Paneación</t>
  </si>
  <si>
    <t>2. Identificar  y articular,los procesos del sistema de gestion-SG ( procesos, procedimientos, indicadores y matriz de riesgos) teniendo en cuenta  los avances logrados en el año anterior , entre  los gestores y lideres del nivel central  y regionales, de acuerdo  con el cronograma del Plan de Fortalecimiento Institucional</t>
  </si>
  <si>
    <r>
      <rPr>
        <sz val="12"/>
        <color theme="1" tint="0.34998626667073579"/>
        <rFont val="Arial Narrow"/>
        <family val="2"/>
      </rPr>
      <t>3. Re</t>
    </r>
    <r>
      <rPr>
        <sz val="12"/>
        <color theme="3"/>
        <rFont val="Arial Narrow"/>
        <family val="2"/>
      </rPr>
      <t xml:space="preserve">alizar mesas de trabajo sobre los procesos de apoyo y estratégicos del sistema de gestión, con los gestores y lideres del nivel central  y regionales de  acuerdo con el cronograma del Plan de Fortalecimiento Institucional </t>
    </r>
  </si>
  <si>
    <t>|</t>
  </si>
  <si>
    <r>
      <rPr>
        <sz val="12"/>
        <color theme="1" tint="0.34998626667073579"/>
        <rFont val="Arial Narrow"/>
        <family val="2"/>
      </rPr>
      <t>4. D</t>
    </r>
    <r>
      <rPr>
        <sz val="12"/>
        <color theme="3"/>
        <rFont val="Arial Narrow"/>
        <family val="2"/>
      </rPr>
      <t>esarrollar una prueba piloto del avance del nuevo modelo de gestion con los gestores y lideres del Sistema de Gestion de las Direcciones  regionales  de  acuerdo con el cronograma del Plan de Fortalecimiento Institucional</t>
    </r>
  </si>
  <si>
    <t xml:space="preserve">5. Divulgar  los resultados de la prueba piloto a los gestores y líderes de las demás regionales de acuerdo con el cronograma del Plan de Fortalecimiento Institucional. </t>
  </si>
  <si>
    <t>Desarrollar e implementar la política para la prestación de servicios aéreos sociales y su infraestructura asociada disponible, a través del Sistema de Transporte Aéreo social  que facilite la integración y movilidad de las zonas apartadas del país, mediante una red de servicios de transporte aéreo</t>
  </si>
  <si>
    <t>Implementar la Prestación de Servicios Aéreos Esenciales y su infraestructura asociada disponible SAE y ASAE en el 100%</t>
  </si>
  <si>
    <t>Formular y Desarrollar en el 25% la Prestación de Servicios Aéreos Esenciales y su infraestructura asociada disponible SAE y ASAE</t>
  </si>
  <si>
    <t>Resolución Rutas sociales suscrita</t>
  </si>
  <si>
    <t xml:space="preserve">1. Resolución Rutas sociales Y Metodología para los Servicios Aéreos Esenciales implementada  </t>
  </si>
  <si>
    <t xml:space="preserve">1. Desarrollar y aprobar la reglamentación y Metodología para los Servicios Aéreos Esenciales. </t>
  </si>
  <si>
    <t xml:space="preserve">SECRETARÍA DE AUTORIDAD (DIRECCIÓN DE TRANSPORTE AÉREO) -OFICINA ASESORA DE PLANEACIÓN -OFICINA DE GESTIÓN DE PROYECTOS- </t>
  </si>
  <si>
    <t xml:space="preserve">Asignación de Recursos para loa ASAE gestionados </t>
  </si>
  <si>
    <t>2. Recursos propios asignados /Total Recursos solicitados *100</t>
  </si>
  <si>
    <t xml:space="preserve">
2. Gestionar la consecución de los recursos necesarios a destinar para los Aeropuertos ASAE. 
</t>
  </si>
  <si>
    <t>OFICINA ASESORA DE PLANEACIÓN APOYO 
SECRETARIO DE SERVICIOS AEROPORTUARIOS- DIRECCIÓN DE INFRAESTRUCTURA</t>
  </si>
  <si>
    <t>CUMPLIMIENTO</t>
  </si>
  <si>
    <t xml:space="preserve">CUATRIENIO 2022-2026 </t>
  </si>
  <si>
    <t xml:space="preserve">COMPROMISO
2030 </t>
  </si>
  <si>
    <t>LIDER OBJETIVO</t>
  </si>
  <si>
    <t xml:space="preserve">
PLANEACIÓN INSTITUCIONAL</t>
  </si>
  <si>
    <r>
      <rPr>
        <b/>
        <sz val="12"/>
        <color theme="3"/>
        <rFont val="Arial Narrow"/>
        <family val="2"/>
      </rPr>
      <t xml:space="preserve">
2. CONECTIVIDAD: 
</t>
    </r>
    <r>
      <rPr>
        <sz val="12"/>
        <color theme="3"/>
        <rFont val="Arial Narrow"/>
        <family val="2"/>
      </rPr>
      <t xml:space="preserve">
Consolidar una red de servicios de transporte aéreo eficiente que una las regiones del país con los principales centros de producción y de consumo nacionales y del mundo, aprovechando su capacidad integradora e interviniendo así mismo la infraestructura asociada de manera priorizada.</t>
    </r>
  </si>
  <si>
    <t>Revisar, gestionar y promover el desarrollo de acuerdos transfronterizos de servicios aéreos, para generar condiciones de conectividad en los territorios de frontera.</t>
  </si>
  <si>
    <t xml:space="preserve"> Actualizar, suscribir o proponer un acuerdo o memorando de entendimiento transfronterizo.</t>
  </si>
  <si>
    <t>Presentar la propuesta de actualizacion de  los acuerdos existentes (Ecuador o Peru) o proponer nuevos acuerdos transfronterizos..</t>
  </si>
  <si>
    <t>Propuesta de acuerdo o memorando transfronterizo</t>
  </si>
  <si>
    <t>Actividades realizadas / Actividades programadas</t>
  </si>
  <si>
    <t>1.Revisar cada uno de los Acuerdos Transfronterizos vigentes a la fecha.</t>
  </si>
  <si>
    <t>SECRETARIA DE AUTORIDAD AERONÁUTICA</t>
  </si>
  <si>
    <t>DIRECCIÓN DE TRANSPORTE AÉREO Y ASUNTOS AEROCOMERCIALES</t>
  </si>
  <si>
    <t xml:space="preserve"> LUZ MELBA CASTAÑEDA LIZARAZO - PATRICIA ELENA CÁRDENAS A -</t>
  </si>
  <si>
    <t xml:space="preserve">2. Presentar el Documento diagnóstico de la revisión de los Acuerdos Transfronterizos. </t>
  </si>
  <si>
    <t>3. Remitir a la instancia competente la propuesta de actualizacion y/o nuevo acuerdo o memorando de entendimiento transfronterizo.</t>
  </si>
  <si>
    <t>4. Hacer seguimiento a la propuesta remitida.</t>
  </si>
  <si>
    <t xml:space="preserve">Facilitar el acceso a los mercados nacionales mediante la optimización y automatización de trámites que incentiven la industria a innovar y operar una red de servicios creciente, manteniendo la estabilidad del servicio.
</t>
  </si>
  <si>
    <t xml:space="preserve">Alcanzar  la optimización y automatización de 4 trámites </t>
  </si>
  <si>
    <t>Automatizar la solicitud del trámite de vuelos charter.</t>
  </si>
  <si>
    <t xml:space="preserve">Solicitud de vuelos charter automatizado </t>
  </si>
  <si>
    <t>Actividades realizadas / Actividades programadas X 100</t>
  </si>
  <si>
    <t>1. Análisis de la información del formulario de vuelos charter para su automatización .</t>
  </si>
  <si>
    <t>SECRETARIA DE AUTORIDAD AERONÁUTICA - SECRETARÍA DE TECNOLOGÍAS DE LA INFORMACIÓN -TI</t>
  </si>
  <si>
    <t>2. Desarrollo del formulario y automatización de la solicitud de vuelos charter</t>
  </si>
  <si>
    <t xml:space="preserve">3. Identificar trámite a ser automatizado en el próximo año (2024)  y realizar análisis iniciales. </t>
  </si>
  <si>
    <t>Lograr una efectiva aplicación de las normas de regulacion economica por parte de los interesados para propiciar el crecimiento de la oferta en el mercado.</t>
  </si>
  <si>
    <t>Llevar a cabo 4 campañas de sensibilización de las normas relacionadas con la regulacion economica y sus procedimientos emanadas por la Aerocivil</t>
  </si>
  <si>
    <t>4 campañas de sensibilización de las normas relaconadas con la regulación economica realizadas</t>
  </si>
  <si>
    <t>No. de campañas realizadas / No. de campañas programadas</t>
  </si>
  <si>
    <t>1. Preparación de contenido para de las cuatro campañas de divulgación de las disposiciones normativas relacionadas con la regulación del transporte aéreo, asi como el diseño de la encuesta para la evalución de la apropiación del conocimiento del contenido de las campañas.</t>
  </si>
  <si>
    <t>2. Desarrollo de cuatro campañas de divulgación de las disposiciones normativas</t>
  </si>
  <si>
    <t>3. Aplicación de la encuesta de apropiación del conocimiento</t>
  </si>
  <si>
    <t>4. Análisis de resultados de la encuesta y publicación de informe sobre el desarrollo de las campañas de divulgación de normatividad</t>
  </si>
  <si>
    <t>Promover la conectividad interurbana, los servicios de emergencia, facilitando la operación de helicópteros desde una infraestructura pública adaptada a la operación 24 horas, a fin de explotar las oportunidades que brindan estos equipos para la movilidad</t>
  </si>
  <si>
    <t xml:space="preserve">
Actualizar el 100% de la normatividad colombiana para promover la conectividad interurbana, con la operación de helicópteros
</t>
  </si>
  <si>
    <t xml:space="preserve">
Actualizar el 50 % de la normatividad colombiana para promover la conectividad interurbana, con la operación de helicópteros
</t>
  </si>
  <si>
    <t>Normas Actualizadas en el 50%</t>
  </si>
  <si>
    <t># Normas actualizadas / # Normas programadas * 100</t>
  </si>
  <si>
    <t>1. Realizar mesas de trabajo con la Secretaria de Servicios a la Navegación aérea y demás actores involucrados en las operaciones de helicópteros, con el fin de revisar los temas, los recursos requeridos, el impacto en la industria aérea que se generaría y la viabilidad de la implementación de la norma en la operación de helicópteros.</t>
  </si>
  <si>
    <t>SECRETARIA DE AUTORIDAD AERONÁUTICA 
DIRECCIÓN DE TRANSPORTE AÉREO Y ASUNTOS AEROCOMERCIALES</t>
  </si>
  <si>
    <t xml:space="preserve">2. Generar proyectos de norma, con base en los resultados obtenidos en las mesas de trabajo, en la revisión de los estandares de OACI y demás estudios requeridos. </t>
  </si>
  <si>
    <t xml:space="preserve">3. Presentar los proyectos de norma para la aprobación y firma. </t>
  </si>
  <si>
    <t xml:space="preserve">
Desarrollar el 100% de los manuales, procedimientos, circulares informativas y demás documentos requeridos para la certificación, control y vigilancia de la operación de helicópteros.
</t>
  </si>
  <si>
    <t xml:space="preserve">
Desarrollar el 20% de los manuales, procedimientos, circulares informativas y demás documentos requeridos para la certificación, control y vigilancia de la operación de helicópteros 
</t>
  </si>
  <si>
    <t>Manuales, procedimientos, circulares informativas y demás documentos requeridos para la certificación, control y vigilancia de la operación de helicópteros desarrollados en el 20%</t>
  </si>
  <si>
    <t>Cumplimiento según cronograma</t>
  </si>
  <si>
    <t xml:space="preserve">1. Diseñar cronograma para el desarrollo de la documentación requeridos para la certificación, control y vigilancia de la operación de helicópteros, vinculando las áreas de la SAA que les compete el tema
</t>
  </si>
  <si>
    <t>2. Elaborar la documentación  según cronograma</t>
  </si>
  <si>
    <t>3. Presentar ante el equipo de Estandarización la documentación a desarrollar</t>
  </si>
  <si>
    <t xml:space="preserve">4. Publicar en el sistema de gestión de calidad la documentación </t>
  </si>
  <si>
    <t xml:space="preserve">Promover la aviación general como un segmento complementario de la actividad aérea, facilitando el acceso a las infraestructuras especiales, para potencializar éste tipo de servicio. 
</t>
  </si>
  <si>
    <t>Desarrrollar el 50% del Plan Estrategico de Aviación General</t>
  </si>
  <si>
    <t xml:space="preserve">Estructurar la Consultoría del Plan Estratégico de Aviación General </t>
  </si>
  <si>
    <t xml:space="preserve">Consultoria Plan Estrategico de Aviación General en Colombia Estructurada Contratada </t>
  </si>
  <si>
    <t>Actividades Realizadas/ Actividades Programadas*100</t>
  </si>
  <si>
    <t xml:space="preserve">1. Análisis y Revisión Estudio Proyección Inicial Plan Estrategico de Aviación General 2022 y justificación de Necesidad de la consultoría. </t>
  </si>
  <si>
    <t xml:space="preserve">OFICINA DE GESTIÓN DE PROYECTOS </t>
  </si>
  <si>
    <t>OFICINA DE GESTIÓN DE PROYECTOS  - PLANIFICACIÓN AEROPORTUARIA</t>
  </si>
  <si>
    <t>2. Estudio de Mercado y Estructuración Formato Especificaciones técnicas.</t>
  </si>
  <si>
    <t>3. Estructuración Formato 1 Estudios Previos, Formato Matriz de Riesgos.</t>
  </si>
  <si>
    <t xml:space="preserve">4. Consolidación Pliego de Condiciones para publicación preliminar en borrador. </t>
  </si>
  <si>
    <t>Desarrollar la prestación de la movilidad aérea urbana, mediante la operación de aeronaves tripuladas a distancia UAS, que permitan el acceso a los bienes e insumos, por medio de su integración al Sistema Nacional del Espacio Aéreo</t>
  </si>
  <si>
    <t>Incorporar la aviación no tripulada al ecosistema aeronáutico del país</t>
  </si>
  <si>
    <t xml:space="preserve">Actualizar la normatividad para la aviación no tripulada  </t>
  </si>
  <si>
    <t xml:space="preserve">Normatividad para la aviación no tripulada, actualizada </t>
  </si>
  <si>
    <t>1. Revisar y proponer la actualización de la reglamentación de aviación no tripulada</t>
  </si>
  <si>
    <t xml:space="preserve">SUBDIRECCIÓN GENERAL </t>
  </si>
  <si>
    <t xml:space="preserve">SUBDIRECCIÓN GENERAL 
</t>
  </si>
  <si>
    <t xml:space="preserve">2. Socailizar la propuesta de actualización a la sociedad colombiana </t>
  </si>
  <si>
    <t>3. Realizar  mesas de trabajo para concertar la propuesta de actualización del RAC de conformidad con la metodologia de la OCDE</t>
  </si>
  <si>
    <t>4. Expedir el RAC correspondiente</t>
  </si>
  <si>
    <t>Identificar la solución teconólogica del sistema de adminIstarción de tráfico aéreo no tripulado, acorde con las necesidades del país.</t>
  </si>
  <si>
    <t>Solución tecnólogica del sistema de administración de tráfico aéreo no tripulado, acorde con las necesidades del país, identificada.</t>
  </si>
  <si>
    <t>1. Análisis de la necesidad de adquisición de un sistema tecnológico para la  gestión y administración del espacio aéreo para la Aviación No Tripulada (UA).</t>
  </si>
  <si>
    <t xml:space="preserve">2. Realización Estudio de Mercado </t>
  </si>
  <si>
    <t>CUATRIENIO 2022-2026</t>
  </si>
  <si>
    <t xml:space="preserve">COMPROMISO 
2030 </t>
  </si>
  <si>
    <r>
      <t xml:space="preserve">
</t>
    </r>
    <r>
      <rPr>
        <b/>
        <sz val="12"/>
        <color theme="1" tint="0.34998626667073579"/>
        <rFont val="Arial Narrow"/>
        <family val="2"/>
      </rPr>
      <t xml:space="preserve">3. COMPETITIVIDAD: </t>
    </r>
    <r>
      <rPr>
        <sz val="12"/>
        <color theme="1" tint="0.34998626667073579"/>
        <rFont val="Arial Narrow"/>
        <family val="2"/>
      </rPr>
      <t xml:space="preserve">
Desarrollar políticas públicas y estrategias que fortalezcan el factor de productividad y las capacidades del transporte aéreo fortaleciendo el turismo, con presencia en los territorios, estimulando los servicios para el crecimiento de la aviación civil en Colombia.
</t>
    </r>
  </si>
  <si>
    <t>Promover mecanismos de articulación con entidades competentes para racionalizar el esquema de costos del transporte aéreo asociado a la carga tributaria, a través de propuestas de política pública.</t>
  </si>
  <si>
    <t>Proponer de manera preliminar mecanismos regulatorios mediante el análisis de la incidencia de la carga tributaria en los costos de transporte aéreo.</t>
  </si>
  <si>
    <t>Diagnosticar el estado de la carga tributaria asociada a los costos de transporte aéreo.</t>
  </si>
  <si>
    <t>Documento que contiene el Estado de la carga tributaria asociada a los costos de transporte aéreo</t>
  </si>
  <si>
    <t>Actividades realizadas/Actividades programadas *100</t>
  </si>
  <si>
    <t>1. Documento Técnico de Carga Tributaria</t>
  </si>
  <si>
    <t>OFICINA DE ANALÍTICA</t>
  </si>
  <si>
    <t xml:space="preserve">OFICINA DE ANALÍTICA
</t>
  </si>
  <si>
    <t>LUZ MELBA CASTAÑEDA L - PATRICIA CÁRDENAS A.</t>
  </si>
  <si>
    <t>2.Proponer mesas de trabajo con las entidades competentes que posibilite la discusión acerca de los esquemas de costos del transporte aéreo.</t>
  </si>
  <si>
    <t>SECRETARÍA DE AUTORIDAD AERONÁUTICA</t>
  </si>
  <si>
    <t>3 Informe con los resultados de las mesas de trabajo efectuadas.</t>
  </si>
  <si>
    <t>Establecer mecanismos regulatorios y fórmulas de incentivos al factor de productividad del sector, para potenciar los aeropuertos localizados en los territorios y facilitar la racionalización de costos frente a cobros por servicios aeroportuarios</t>
  </si>
  <si>
    <t>Fomentar el turismo y el uso del modo aéreo  hacia/desde  los destinos en los aeropuertos administrados por la Aerocivil, teniendo en cuenta las regiones del plan sectorial de turismo del Ministerio de Comercio, Industria y Turismo y promover un acuerdo con Fontur que busque la promocion del turismo en los mismos.</t>
  </si>
  <si>
    <t>Proponer un acuerdo con FONTUR con el fin de incentivar el turismo hacia/desde  los destinos con los aeropuertosdministrados por la Aerocivil y que se encuentren priorizados por el Ministerio de Comercio y Turismo.</t>
  </si>
  <si>
    <t>Documento que contiene la propuesta de acuerdo entre la Aerocivil y Fontur para el fomento del turismo</t>
  </si>
  <si>
    <t>1. Identificar y analizar los puntos de oportunidad en los aeropuertos priorizados por el Ministerio de Comercio, Industria y Turismo y que se encuentren administrados por la Aerocivil.</t>
  </si>
  <si>
    <t xml:space="preserve">SECRETARÍA DE SERVICIOS AEROPORTUARIOS </t>
  </si>
  <si>
    <t xml:space="preserve">
SECRETARÍA DE SERVICIOS AEROPORTUARIOS Apoya Dirección de Transporte Aéreo y Asuntos Aerocomerciales
</t>
  </si>
  <si>
    <t>2. Plan de trabajo para acuerdo entre Aerocivil y Fontur</t>
  </si>
  <si>
    <t>3. Documento que contiene el acuerdo entre Aerocivil y Fontur para el fomento del turismo en los aeropuertos.</t>
  </si>
  <si>
    <t xml:space="preserve">Propiciar un mercado competitivo de prestadores de servicio de transporte aéreo apoyando el desarrollo de los operadores turísticos en las regiones, acercando los mecanismos dispuestos por el Gobierno Nacional a la comunidad alrededor de los aeropuertos  </t>
  </si>
  <si>
    <t xml:space="preserve">Promover la participación y permanencia de operadores aéreos en las regiones y su interaccion con operadores turisticos.  </t>
  </si>
  <si>
    <t>Propiciar el desarrollo de cuatro (4) encuentros entre operadores aéreos y operadores túristicos, para incentivar la permanencia en el mercado y promover la difusión, aclaración, e interpretaciòn de las normas vigentes.</t>
  </si>
  <si>
    <t>Incentivar el desarrollo del turismo en las regiones mediante la interacción y coordinación de los operadores aéreos y turísticos</t>
  </si>
  <si>
    <t xml:space="preserve">Número de encuentros ejecutados / Número de encuentros programados </t>
  </si>
  <si>
    <t>1. Encuesta a los operadores con el fin de verificar cuales son los principales factores que encuentran como obstáculo en las disposiciones normativas para el desarrollo de sus actividades.</t>
  </si>
  <si>
    <t xml:space="preserve">
DIRECCIÓN DE TRANSPORTE AÉREO Y ASUNTOS AEROCOMERCIALES
</t>
  </si>
  <si>
    <t>2. Levantamiento bases de datos de participantes  y preparación de contenido para los cuatro encuentros regionales  con operadores aéreos y operadores turísticos.</t>
  </si>
  <si>
    <t>3. Desarrollo de los cuatro encuentros regionales, con operadoresnacionales, no regulares y  operadores turisticos.</t>
  </si>
  <si>
    <t xml:space="preserve">4. Preparación informe desarrollo de encuentros regionales (Análisis de resultados y recomendaciones) </t>
  </si>
  <si>
    <t xml:space="preserve">
Desarrollar estrategias que permitan reducir el costo hora-bloque por equipo, en términos reales, enfocadas en el crecimiento del transporte aéreo regional.</t>
  </si>
  <si>
    <t>Proponer estrategias que permitan reducir el costo hora-bloque por equipo, en términos reales, enfocadas en el crecimiento del transporte aéreo regional.</t>
  </si>
  <si>
    <t>Analizar el estado del costo de la hora-bloque de transporte aéreo, en términos reales, enfocadas en el crecimiento del transporte aéreo regional.</t>
  </si>
  <si>
    <t xml:space="preserve">Documento que contiene el estado de la hora-bloque de transporte aéreo
</t>
  </si>
  <si>
    <t xml:space="preserve">Costo hora bloque establecido / %crecimiento del transporte aéreo regional nacional 
Costo hora bloque establecido/ % crecimiento transporte aereo regional en Latinoamérica </t>
  </si>
  <si>
    <t>1. Documento Técnico de análisis hora - bloque de transporte aereo</t>
  </si>
  <si>
    <r>
      <t xml:space="preserve">
 </t>
    </r>
    <r>
      <rPr>
        <b/>
        <sz val="10"/>
        <rFont val="Arial Narrow"/>
        <family val="2"/>
      </rPr>
      <t>OFICINA DE ANALÍTICA / DIRECCIÓN DE TRANSPORTE AÉREO Y ASUNTOS AEROCOMERCIALES</t>
    </r>
  </si>
  <si>
    <t>2. Proponer mesas de trabajo con las aerolíneas para abrir la discusión y concertar estrategias para la reducción del costo de la hora-bloque del transporte aéreo.</t>
  </si>
  <si>
    <t xml:space="preserve">SECRETARÍA DE AUTORIDAD AERONÁUTICA </t>
  </si>
  <si>
    <t>3. Informe con los resultados de las mesas de trabajo efectuadas.</t>
  </si>
  <si>
    <t xml:space="preserve">Revisar integralmente la normatividad asociada a los derechos de los usuarios frente a los servicios de transporte aéreo y contribuir con las autoridades competentes en procura de la protección de estos mismos derechos. 
</t>
  </si>
  <si>
    <t>Proponer  las modificaciones y actualizaciones necesarias en la normativa asociada a la protección de los derechos de los usuarios de servicios de transporte aéreo a partir de la proposición de observaciones a las mismas y elevarlas a los grupos competentes para alcanzar esta meta.</t>
  </si>
  <si>
    <t>Presentar propuestas normativas tendientes a la actualizacion y adecuacion respecto a los derechos de los usuarios</t>
  </si>
  <si>
    <t>Documento normativo</t>
  </si>
  <si>
    <t>Presentacion documento normativo</t>
  </si>
  <si>
    <t>1.Elaborar documento que refleje las necesidades de ajustes a la normativa</t>
  </si>
  <si>
    <t>.
DIRECCIÓN DE TRANSPORTE AÉREO Y ASUNTOS AEROCOMERCIALES</t>
  </si>
  <si>
    <t xml:space="preserve">2.Programacion de capacitaciones a nivel nacional </t>
  </si>
  <si>
    <t xml:space="preserve">3.Presentar propuestas normativas </t>
  </si>
  <si>
    <t xml:space="preserve">Implementar estrategias, tendientes a mejorar el posicionamiento de los ingresos no regulados, frente a total de los ingresos aeroportuarios, en los aeropuertos explotados y administrados por Aerocivil  </t>
  </si>
  <si>
    <t>Elaborar e implementar Estrategias comerciales  aeroportuarias para abarcar el 50% de la red aeroportuaria a cargo de la Aerocivil.</t>
  </si>
  <si>
    <t>Elaborar Estrategias comerciales  aeroportuarias, para los aeropuertos de El Yopal, Pasto, Popayán, Puerto Carreño</t>
  </si>
  <si>
    <t xml:space="preserve">4 Estrategias comerciales </t>
  </si>
  <si>
    <t xml:space="preserve">Estrategias comerciales elaboradas/
Planes de Marketing entregados  </t>
  </si>
  <si>
    <t>1.Programar mesas de trabajo con las direcciones regionales, para identificar las necesidades comerciales para los aeropuertos</t>
  </si>
  <si>
    <t>SECRETARÍA DE SERVICIOS AEROPORTUARIOS</t>
  </si>
  <si>
    <t xml:space="preserve">
DIRECCIÓN DEOPERACIONES AEROPORTUARIAS</t>
  </si>
  <si>
    <t>2.Presentación de estrategias</t>
  </si>
  <si>
    <t>3.Socialización post aprobación por parte de la Dirección de Concesiones de los Planes de Marketing.</t>
  </si>
  <si>
    <t xml:space="preserve">COMPROMISO </t>
  </si>
  <si>
    <t>META 2022- 2026 PEI</t>
  </si>
  <si>
    <t>No. META</t>
  </si>
  <si>
    <r>
      <t xml:space="preserve">
4. INFRAESTRUCTURA PARA LA TRANSFORMACIÓN
</t>
    </r>
    <r>
      <rPr>
        <sz val="12"/>
        <color theme="3"/>
        <rFont val="Arial Narrow"/>
        <family val="2"/>
      </rPr>
      <t>Lograr que la infraestructura, los servicios aeroportuarios, de navegación aérea y la intermodalidad, cuenten con capacidad y eficiencia para atender el crecimiento de la demanda del sector, en un contexto sostenible articulando la infraestructura necesaria que permita transformar el desarrollo turístico y logístico, fortaleciendo los vínculos entre los territorios en el marco de la paz total.</t>
    </r>
  </si>
  <si>
    <t xml:space="preserve">
Promover las inversiones de desarrollo turístico, transfronterizo y/o social, en los aeropuertos  explotados por la Aerocivil para avanzar en la intervención de infraestructuras aeroportuarias sostenibles, accesibles e incluyentes, que permitan aprovechar la diversificación productiva, el conocimiento del territorio, generando nuevas fuentes de ingresos; salvaguardando el patrimonio natural y cultural del país.</t>
  </si>
  <si>
    <t>Contar con una infraestructura meteorologica en aeropuertos regionales adecuadamente mantenida y mejorada, en donde los aeropuertos con vocación especial al turismo, al comercio, a la carga o a lazos culturales desarrollen su capacidad de atender la demanda del servicio.</t>
  </si>
  <si>
    <t xml:space="preserve">Fortalecer e METAR AUTO o REMOTO en los aerodromos donde la UAEAC presta servicio MET. </t>
  </si>
  <si>
    <t>METAR AUTO FORTALECIDO</t>
  </si>
  <si>
    <t>AD DIAGNOSTICADOS/ METAR AUTO OK</t>
  </si>
  <si>
    <t>1. Diagnostico y mejoras operacionales para los sistemas metar auto o remoto (5 aeropuertos)</t>
  </si>
  <si>
    <t>SECRETARIO DE SERVICIOS AEROPORTUARIOS</t>
  </si>
  <si>
    <t>DIRECCIÓN DE OPERACIONES DE 
NAVEGACIÓN AÉREA</t>
  </si>
  <si>
    <t>CARLOS ANDRÉS MAYORGA PINEDA
NORY ALEXANDRA MEDINA PÉREZ
CARLOS ANDRES MAYORGA PINEDA</t>
  </si>
  <si>
    <t xml:space="preserve">2. Talleres  de acuerdo con el CONPES 4058 a entidades externas </t>
  </si>
  <si>
    <t xml:space="preserve">Desarrollar la infraestructura del Aeropuerto de Mitú que permita el disfrute de la  biodiversidad de la flora y fauna silvestre e hidro biológica del Vaupés, para generar mejores fuentes de ingresos en el territorio. </t>
  </si>
  <si>
    <t>Realizar el proceso contractual para la construcción de la terminal, torre de control y  cuartel de bomberos del aeropuerto de Mitu</t>
  </si>
  <si>
    <t>Proceso contractual adjudicado</t>
  </si>
  <si>
    <t>Proceso adjudicado</t>
  </si>
  <si>
    <t>1. Suscribrir el contrato para la construcción de la terminal, torre de control y  cuartel de bomberos del aeropuerto de Mitu</t>
  </si>
  <si>
    <t>SECRETARIA DE SERVICIOS AEROPORTUARIOS
DIRECCIÓN DE INFRAESTRUCTURA AEROPORTUARIA Y AYUDAS AEROPORTUARIAS</t>
  </si>
  <si>
    <t>Desarrollar la infraestructura del Aeropuerto San Luis de Aldana que presta sus servicios a la Ciudad de Ipiales para permitir la llegada de turistas al Santuario Nuestra Señora del Rosario de Las Lajas y la llegada de visitantes al carnaval costumbrista de Ipiales</t>
  </si>
  <si>
    <t>Realizar el proceso de adquisición predial requerido para el proyecto de construcción y ampliación del Aeropuerto Ipiales</t>
  </si>
  <si>
    <t>1. Efectuar los tramites de adquisicion predial  requerida para la construccion y ampliacion del aeropuerto de Ipiales ( Revision de insumos, solicitud de Avaluo, oferta de compra, inscripcion de oferta, disponibilidad predial y/o traslado para inicio de proceso de expropiacion)</t>
  </si>
  <si>
    <t>SECRETARÍA GENERAL</t>
  </si>
  <si>
    <t>SECRETARIA GENERAL
GRUPO DE ADMINISTRACIÓN DE INMUEBLES</t>
  </si>
  <si>
    <t>Realizar el proceso contractual para la construcción de la terminal, torre de control, base SEI y ampliacion de la plataforma del aeropuerto de Ipiales</t>
  </si>
  <si>
    <t>1. Suscribrir el contrato para la construcción de la terminal, torre de control, base SEI y ampliacion de la plataforma del aeropuerto de Ipiales</t>
  </si>
  <si>
    <t>SECRETARIA DE SERVICIOS AEROPORTUARIOS</t>
  </si>
  <si>
    <t>Desarrollar la infraestructura aeroportuaria de Pitalito Huila, que permita establecer el rutas turísticas culturales que resalten y rescaten el valor de la riqueza de la Cultura del Parque arqueológico de San Agustín y otras sitios turísticos como el Parque Nacional Natural Cueva de los Guácharos</t>
  </si>
  <si>
    <t>Realizar el proceso contractual para la construcción de la terminal, infraestructura complementaria y recuperación de la plataforma del Aeropuerto de Pitalito</t>
  </si>
  <si>
    <t>1. Suscribrir el contrato para la construcción de la terminal, infraestructura complementaria y recuperación de la plataforma del Aeropuerto de Pitalito</t>
  </si>
  <si>
    <t>Desarrollar la infraestructura del Aeropuerto de Tolú que permita a los turistas internacionales y nacionales disfrutar de las aguas azules del mar Caribe y las  bellezas naturales del Golfo de Morrosquillo</t>
  </si>
  <si>
    <t>Realizar el proceso contractual para realizar estudios y diseños de la expansión de la infraestructura lado aire y lado tierra de acuerdo con lo establecido en el Plan Maestro Aeroportuario.</t>
  </si>
  <si>
    <t>1. Suscribir el contrato de consultoría para realizar estudios y diseños para nueva terminal, SEI, TWR e infraestructura complementaria, plataforma y calles de rodaje del Aeropuerto Golfo de Morrosquillo de Tolú, Sucre</t>
  </si>
  <si>
    <t>2. Suscribir el contrato de consultoría para realizar estudios y diseños para la construcción via de acceso, desarrollo vial- Tolú-Coveñas, nuevo trazado via existente sector mi ranchito, aeropuerto Golfo de Morrosquillo Tolú, Sucre</t>
  </si>
  <si>
    <t>Realizar el proceso contractual para realizar la ampliación, prolongación y rehabilitación de la pista, nivelación y conformación de franjas y reubicación de canales del aeropuerto Golfo de Morrosquillo de Tolú, Sucre</t>
  </si>
  <si>
    <t>1. Suscribir el contrato para realizar la ampliación, prolongación y rehabilitación de la pista, nivelación y conformación de franjas y reubicación de canales del aeropuerto Golfo de Morrosquillo de Tolú, Sucre</t>
  </si>
  <si>
    <t>Reconfigurar la infraestructura aeronáutica, basado en el Plan maestro de la gestión del tránsito aéreo - ATM y de la Seguridad Operacional, para obtener eficiencias que incrementen su capacidad actual</t>
  </si>
  <si>
    <t>Planear y ejecutar las intervenciones, de acuerdo con los ASBU y Plan mundial de la navegación aérea ajustando y reconfigurando la infraestructura CNS/MET/ENE para atender las nuevas y cambiantes necesidades de la gestión del tránsito aéreo.</t>
  </si>
  <si>
    <t xml:space="preserve">Intervenir y garantizar el funcionamiento de los  sistemas CNS   en busqueda de descongestionar el espacio aereo y optimizar el uso de las herramientas tecnológicas con las que cuenta la entidad.      </t>
  </si>
  <si>
    <t>PORCENTAJE DE EJECUCIÓN REQUERIMIENTOS DE LA OPERACIÓN.</t>
  </si>
  <si>
    <t>Porcentaje ponderado avance ejecución requerimientos.</t>
  </si>
  <si>
    <t xml:space="preserve">1. Realizar  intervenciones  de los sistemas CNS/MET/ENE en las diferentes estaciones y aeropuertos a nivel nacional, con base en los requerimientos de la operación. </t>
  </si>
  <si>
    <t>SECRETARÍA DE SERVICIOS A LA NAVEGACIÓN AÉREA</t>
  </si>
  <si>
    <t>DIRECCIÓN DE TELECOMUNICACIONES Y 
AYUDAS A LA NAVEGACIÓN AÉREA</t>
  </si>
  <si>
    <t>Diseñar el plan de implementación de la  infraestructura CNS/MET/ENE que se requiere acorde a las necesidades de la gestión del tránsito aéreo</t>
  </si>
  <si>
    <t>Desarrollar y gestionar el plan   de renovación de los distintos componentes CNS/MET, por medio de propuestas que atiendan  las necesidades de la operación y se armonicen con la técnologia con que cuentan otras direcciones (Informatica).</t>
  </si>
  <si>
    <t>PORCENTAJE DE GESTIÓN DE LA PLANEACIÓN A PROYECTOS ESTRATÉGICOS.</t>
  </si>
  <si>
    <t xml:space="preserve">Porcentaje ponderado  planeación proyectos estratégicos.  </t>
  </si>
  <si>
    <t xml:space="preserve"> 1. Realizar los diferentes analisis y gestiones asociadas a los sistemas CNS-MET/ENERGIA para realizar las definiciones tecnicas que permitan establecer un plan a mediano y corto plazo de las inversiones o recursos requeridos.   </t>
  </si>
  <si>
    <t>Implementar la tecnología requerida para el desarrollo del Sistema Nacional del Espacio Aéreo - SINEA, de acuerdo a lo establecido en el Plan maestro de la gestión del tránsito aéreo - ATM y de la Seguridad Operacional.</t>
  </si>
  <si>
    <t xml:space="preserve">Parametrizar, configurar y puesta en servicio de las distintas funcionalidades técnicas y operacionales requeridas para la actualización y/o renovación de los sistemas ATM que permita la integración funcional de los sistemas garantizando una alta disponibilidad, integridad y calidad de los servicios ATS cumpliendo los niveles aceptables de seguridad operacional.                      </t>
  </si>
  <si>
    <t xml:space="preserve">Parametrizar, configurar y puesta en servicio de las distintas funcionalidades técnicas y operacionales requeridas para la actualización y/o renovación de los sistemas de comunicaciones fijas y aeronauticas.                         </t>
  </si>
  <si>
    <t xml:space="preserve">Porcentaje ponderado de la implementación. </t>
  </si>
  <si>
    <t xml:space="preserve">1.  Implementar los nuevos sistemas CNS-MET- ENE en las diferentes estaciones aeronáuticas y aeropuertos a nivel nacional. </t>
  </si>
  <si>
    <t>Contar con un Sistema Nacional del Espacio Aéreo fortalecido, bajo un concepto operacional renovado, soportado en una infraestructura reconfigurada y basado en el Plan maestro de la gestión del tránsito aéreo - ATM y de la Seguridad Operacional, para obtener eficiencias que incrementen su capacidad actual.</t>
  </si>
  <si>
    <t>Determinar los requerimientos tecnicos para Contar con un Sistema Nacional del Espacio Aéreo fortalecido, basado en la estructuracion de un Plan maestro de la gestión del tránsito aéreo y desarrollo de nuevos conceptos de utilizacion de la tecnologia CNS y automatizacion para obtener eficiencias que incrementen su capacidad actual.</t>
  </si>
  <si>
    <t>Fortalecer el  servicio de tránsito aéreo ATS</t>
  </si>
  <si>
    <t xml:space="preserve"> Rol del Proveedor ATS consolidado y optimizado</t>
  </si>
  <si>
    <t xml:space="preserve">Numero de actividades realizadas / número de documentos actualizados e implementados  </t>
  </si>
  <si>
    <t>1. Actualizar los manuales de operación en cuanto a la estructura funcional para la Gestión eficiente de los servicios de tránsito aéreo</t>
  </si>
  <si>
    <t>Gestionar el equilibrio entre demanda y capacidad aportando a la renovación del concepto operacional ATM</t>
  </si>
  <si>
    <t>Actualizar el concepto operacional para el mejoramiento de la gestión del tránsito aéreo ATM</t>
  </si>
  <si>
    <t>CONCEPTO OPERACIONAL ACTUALIZADO</t>
  </si>
  <si>
    <t>% actividades ejecutadas/%actividades programadas</t>
  </si>
  <si>
    <t>1.Desarrollar   e  Implementar  el Concepto Operacional para el Sistema Nacional del Espacio Aéreo de Colombia.</t>
  </si>
  <si>
    <t>Proveer el servicio de informacion aeronautica bajo una estructura orientada hacia el usuario, para el desarrollo del Sistema Nacional del Espacio Aéreo - SINEA.</t>
  </si>
  <si>
    <t>CUMPLIR HOJA DE RUTA DE LA TRANSICION DEL AIS AL AIM FASE I Y FASE II</t>
  </si>
  <si>
    <t>SERVICIO AIM FORTALECIDO</t>
  </si>
  <si>
    <t>Actividades programadas / ejecutadas</t>
  </si>
  <si>
    <t>1.  Avanzar en la integración  de  la Base de datos de información aeronáutica.</t>
  </si>
  <si>
    <t>2. Avanzar en el fortalecimiento  de los Identificadores únicos.</t>
  </si>
  <si>
    <t xml:space="preserve">3. Mantener actualizada la publicación de la información aeronáutica electrónica (eAIP), con los estandares de calidad establecidos. </t>
  </si>
  <si>
    <t>Alcanzar la capacidad de adaptación y flexibilidad de las operaciones aéreas en los aeropuertos y el Sistema Nacional del Espacio Aéreo.</t>
  </si>
  <si>
    <t xml:space="preserve">Diseñar procedimientos de vuelo que permitan el acceso a aeropuertos regionales </t>
  </si>
  <si>
    <t>Fortalecer la  accesibilidad a los aeropuertos</t>
  </si>
  <si>
    <t>Accesibilidad fortalecida</t>
  </si>
  <si>
    <t>1. Diseñar los Procedimientos de Vuelo Aeropuerto I, II Y III</t>
  </si>
  <si>
    <t>Lograr la capacidad de adaptación y flexibilidad en los aeropuertos del sistema nacional del espacio aéreo de acuerdo a las necesidades que se tienen priorizadas por la operación y los usuarios.</t>
  </si>
  <si>
    <t>Plantear y gestionar proyectos que permitan mejorar la adaptación y flexibilidad en los aeropuertos del sistema nacional del espacio aéreo</t>
  </si>
  <si>
    <t xml:space="preserve">AVANCE PROYECTOS DE AUTOMATIZACIÓN Y FLEXIBILIDAD. </t>
  </si>
  <si>
    <t>Porcentaje ponderado  de proyectos de  adaptación  y flexibilidad.</t>
  </si>
  <si>
    <t>1. Fortalecer los sistemas de Ciberseguridad de la Red ATN.</t>
  </si>
  <si>
    <t>2. Planificar  y desarrolllar proyectos de sistemas de vigilancia PSR/MSSR/ADSB</t>
  </si>
  <si>
    <t>Gestionar la Infraestructura Logística Especializada (ILES) para el desarrollo de la cadena productiva y social, que facilite y promueva la intermodalidad del transporte aéreo, y las actividades de soporte a la aviación.</t>
  </si>
  <si>
    <t>Promover el fortalecimiento de la cadena logística especializada ILE, para la industria aeronáutica de partes para aeronaves, mantenimiento y
servicios complementarios</t>
  </si>
  <si>
    <t>Planificar la implementacion de dos (2) Infraestructuras Logisticas Especializadas (ILE).</t>
  </si>
  <si>
    <t>Planificacion realizada</t>
  </si>
  <si>
    <t>Porcentaje ponderado de proyectos planificados</t>
  </si>
  <si>
    <t>1. Suscribir contratos para actualización de dos planes
maestros con su estudio de conectividad.</t>
  </si>
  <si>
    <t>OFICINA DE GESTIÓN 
DE PROYECTOS</t>
  </si>
  <si>
    <t>Desarrollar la Infraestructura Logística Especializada (ILES) Aeroportuarias efecientes integradas a los otros modos de transporte</t>
  </si>
  <si>
    <t>Iniciar la implementación de la Infraestructura Logistica Especializada en el Aeropuerto Alfredo Vasquez Cobo de Leticia</t>
  </si>
  <si>
    <t>Inicio implementación de la ILE</t>
  </si>
  <si>
    <t xml:space="preserve">Actividades ejecutadas / Actividades programadas </t>
  </si>
  <si>
    <t>1. Realizar construcción de calle de rodaje, obras hidráulicas y reubicación de canales de la nueva calle de rodaje del Aeropuerto Alfredo Vásquez Cobo de Leticia</t>
  </si>
  <si>
    <t>2. Realizar el mejoramiento de franjas y reubicación del sistema hidráulico pluvial -canales del Aeropuerto Alfredo Vásquez Cobo de Leticia, Amazonas</t>
  </si>
  <si>
    <t>Desarrollar infraestructura aeroportuaria accesible e incluyente para asegurar el goce pleno de los derechos y el cumplimiento de los deberes de las personas con discapacidad.</t>
  </si>
  <si>
    <t>Preservar la calidad de los servicios aeroportuarios y la protección de los derechos del ciudadano con un enfoque de género e inclusión social de todas las personas.</t>
  </si>
  <si>
    <t>Realizar el mantenimiento de la infraestructura Aeroportuaria lado aire con vocación al operador aéreo</t>
  </si>
  <si>
    <t>Aeropuertos con mantenimiento</t>
  </si>
  <si>
    <t>Aeropuertos mantenidos</t>
  </si>
  <si>
    <t>1. Realizar el mantenimiento lado aire del 10% de los aeropuertos de la infraestructura a cargo de la Aerocivil</t>
  </si>
  <si>
    <t>Realizar el mantenimiento de la infraestructura Aeroportuaria lado tierra con vocación al usuario</t>
  </si>
  <si>
    <t>1. Realizar el mantenimiento lado tierra del 10% aeropuertos de la infraestructura a cargo de la Aerocivil</t>
  </si>
  <si>
    <t>Identificar las necesidades para el cumplimiento a norma de la Resolución 2491 de 2022, sobre infraestructura accesible e incluyente.</t>
  </si>
  <si>
    <t>1. Realizar el diagnostico e iniciar la implementación de medidas requeridas para la accesibilidad, adecuación de terminales y parqueaderos que faciliten movilidad para las personas con discapacidad</t>
  </si>
  <si>
    <t>Promover las inversiones de desarrollo de la infraestructura aeroportuaria de los aeropuertos de propiedad de las entidades territoriales para buscar la interconectividad de las regiones para alcanzar la paz total.</t>
  </si>
  <si>
    <t>La Aerocivil pretende avanzar hacia una conectividad de todos los municipios, se intervendrá la red de aeródromos con principios de equidad, cobertura y accesibilidad a los nodos principales de oferta de salud, educación y empleo y se priorizará las intervenciones en las zonas con menor conectividad y mayores dificultades de acceso a bienes y servicios</t>
  </si>
  <si>
    <t>Fortalecer la infraestructura lado aire de los aeropuertos de entidades territoriales</t>
  </si>
  <si>
    <t>Infraestructuras lado aire intervenidas</t>
  </si>
  <si>
    <t>1. Proyectar el alcance y monto de las inversiones lado aire de los aeródromos
pre priorizados de los entes territoriales, con base en las consultorías recibidas
en los años 2019, 2021 y 2022</t>
  </si>
  <si>
    <t xml:space="preserve">
2. Analizar y definir la manera como se realizarán las intervenciones en los
aeródromos de las entidades territoriales (convenios, contratos
interadministrativos, licitaciones, concursos de méritos)</t>
  </si>
  <si>
    <t xml:space="preserve">Promover el desarrollo aeroportuario a través de inversiones que propenden la adecuada prestación del servicio del transporte aéreo dentro del marco de los contratos de concesión y de los proyectos de Asociación Público Privada – APP, de Iniciativa Pública o Privada, la provisión de infraestructura aeroportuaria y sus servicios relacionados. </t>
  </si>
  <si>
    <t>Gestionar los conceptos técnicos de proyectos de inversión para la infraestructura aeroportuaria en el marco de los proyectos de Asociación Público Privada - APP, Iniciativa Público o Privada - IP que cursan en la ANI.</t>
  </si>
  <si>
    <t>Desarrollar los conceptos operacionales, tecnicos y de planificación definidos por las areas misionales en las diferentes etapas de la Asociación Público Privada - APP, Iniciativa Público o Privada - IP</t>
  </si>
  <si>
    <t>CONCEPTO OPERACIONAL DEFINIDO</t>
  </si>
  <si>
    <t>Promover 11 mesas de direccionamiento estrategico con la ANI a nivel de alta Gerencia para articular los conceptos operacionales, tecnicos y de planificación.</t>
  </si>
  <si>
    <t>SECRETARIA DE SERVICIOS AEROPORTUARIOS
DIRECCIÓN DE CONCESIONES AEROPORTUARIAS</t>
  </si>
  <si>
    <t>Gestionar con la ANI las inversiones que la Aerocivil proponga para la infraestructura aeroportuaria en el marco de los contratos de concesión y los proyectos de Asociación Público Privada - APP, Iniciativa Público o Privada - IP</t>
  </si>
  <si>
    <t>Inversiones gestionadas</t>
  </si>
  <si>
    <t>1. Promover mesas de trabajo con la ANI y areas misionales para establecer las necesidades de inversión de la infraestructura aeroportuaria a fin de garantizar la capacidad y nivel de servicio de los aeropuertos concesionados.</t>
  </si>
  <si>
    <t>Realizar seguimiento a las inversiones que ejecuten los municipios beneficiarios del 20% de la contraprestación aeroportuaria.</t>
  </si>
  <si>
    <t>Monitorear la correcta inversión de los recursos girados a los municipios donde se ubican los aeropuertos concesionados y que son  beneficiados de la contraprestación aeroportuaria.</t>
  </si>
  <si>
    <t>Seguimiento realizado</t>
  </si>
  <si>
    <t>1. Presentar informe trimestral del seguimiento realizado a los recursos asignados a los municipios beneficiarios de la contraprestación aeroportuaria.</t>
  </si>
  <si>
    <t xml:space="preserve">CUATRIENIO 2022 - 2026 </t>
  </si>
  <si>
    <r>
      <t xml:space="preserve">
4. SOSTENIBILIDAD AMBIENTAL JUSTA, SEGURA, CONFIABLE Y EFICIENTE
</t>
    </r>
    <r>
      <rPr>
        <sz val="12"/>
        <color theme="1" tint="0.34998626667073579"/>
        <rFont val="Arial Narrow"/>
        <family val="2"/>
      </rPr>
      <t>Contribuir en la transformación productiva para la vida y la acción climática a través del Plan Estratégico Ambiental,  orientando los esfuerzos hacia el desarrollo de actividades productivas limpias que aceleren la transición energética que fomenten la economía circular, la conservación de las fuentes hídricas y el manejo adecuado de los residuos sólidos. Igualmente permitan la reducción de la huella de carbono impactando en el logro de aeropuertos mas resilientes al cambio climático.</t>
    </r>
  </si>
  <si>
    <t xml:space="preserve">
Promover la transición hacia tecnologías limpias que aceleren el aporte a la disminución de emisiones de CO2 en el Sector Aéreo, a través del desarrollo de proyectos de movilidad eléctrica, energías alternativas y certificaciones ambientales u otros.</t>
  </si>
  <si>
    <t>Implementar sistemas de energías alternativas para el suministro de la energía de los aeropuertos y/o estaciones aeronáuticas de la entidad.</t>
  </si>
  <si>
    <t>Implementar el suministro de energias renovables, iniciando  con un proyecto piloto que involucra los aeropuertos de Leticia y Armenia y las estaciones aeronáuticas de Araracuara y CGAC Barranquilla.</t>
  </si>
  <si>
    <t xml:space="preserve"> Adjudicación  e inicio del contrato de los Sistemas de Energía alternativas renovables en las Estaciones de Araracuara y Centro de Gestión del Aeropuerto de  Barranquilla y Aeropuertos  de Leticia y Armenía. </t>
  </si>
  <si>
    <t>Actividades  programadas / actividades ejecutadas  * 100 %</t>
  </si>
  <si>
    <t xml:space="preserve">
1. Tramitar Vigencia Futura
</t>
  </si>
  <si>
    <t>DTANA -  GRUPO DE  ENERGIA</t>
  </si>
  <si>
    <t>LUZ MELBA CASTAÑEDA L - JOHANNA CÁRDENAS</t>
  </si>
  <si>
    <t>2.Realizar las etapas pre y contractual para la adquisición de los sistemas de energia renovables.</t>
  </si>
  <si>
    <t xml:space="preserve">3. Inicio ejecución contractual </t>
  </si>
  <si>
    <t>Implementar proyectos de transición de movilidad eléctrica  garantizando la migración del 30% de los vehículos de servicios en tierra en 4 Aeropuertos.</t>
  </si>
  <si>
    <t>Desarrollar estudios de pre factibilidad y factibilidad de transición de movilidad eléctrica  garantizando la migración del 30% de los vehículos de servicios en tierra en 1 Aeropuerto.</t>
  </si>
  <si>
    <t xml:space="preserve">
Estudios de prefactibilidad y factibilidad de transición de movilidad
Porcentaje de cumplimiento sobre el 30% requerido en un aeropuerto (El Dorado</t>
  </si>
  <si>
    <t xml:space="preserve">1. Gestión precontractual para la contratación de los proyectos de movilidad eléctrica. </t>
  </si>
  <si>
    <t>DIRECCION DE OPERACIÓN AEROPORTUARIA</t>
  </si>
  <si>
    <t xml:space="preserve">2. Gestión contractual para el desarrrollo e implementación de proyectos de movilidad eléctrica. </t>
  </si>
  <si>
    <t xml:space="preserve">3. Formular un plan de acción para la implementación de movilidad eléctrica en el aeropuerto El Dorado. </t>
  </si>
  <si>
    <t xml:space="preserve">Obtener certificaciones de reduccion de huella de carbono en 4 Aeropuertos </t>
  </si>
  <si>
    <t xml:space="preserve">Implementar un plan de compensación y elevar el nivel de  la certificación de huella de carbono de los 6 aeropuertos certificados en verificacion de huella de carbono. </t>
  </si>
  <si>
    <t xml:space="preserve">
Plan de compensación implementado
 Porcentaje de nivel de certificación de huella de carbono elevado</t>
  </si>
  <si>
    <t xml:space="preserve">Actividades  programadas / actividades ejecutadas  * 100 </t>
  </si>
  <si>
    <t xml:space="preserve">1. Gestión precontracuall para  el desarrollo de un plan de compensación ambiental. </t>
  </si>
  <si>
    <t xml:space="preserve">2. Gestión contracutal para  el desarrollo de un plan de compensación ambiental. </t>
  </si>
  <si>
    <t xml:space="preserve">3. Estrucuración de planes de compensación de aeropuertos certificados en verificacion de huella de carbono. </t>
  </si>
  <si>
    <t xml:space="preserve">Implementar el Plan de Acción de la hoja de ruta de eficiencia energética y mitigación de emisiones en el modo aéreo.                                                                                                                                                                                                                                                                                                                                                                                                                                                                                                                                               </t>
  </si>
  <si>
    <t>Establecer la hoja de ruta de eficiencia energética y mitigación de emisiones en el modo aéreo.
Compromiso Conpes 4075 de 2022</t>
  </si>
  <si>
    <t>Porcentaje de avance en la formulación de la hoja de ruta de eficiencia energética y mitigación de emisiones en el modo aéreo.</t>
  </si>
  <si>
    <t>Actividades Ejecutadas/Actividades Programadas *100</t>
  </si>
  <si>
    <t>1. Análisis y Diagnóstico de los resultados de proyectos que tengan como objetivo principal la transformación energética y mitigación de emisiones del Sector Aéreo</t>
  </si>
  <si>
    <t xml:space="preserve"> 2. Diagnóstico y caracterización del uso de energías alternativas en los aeropuertos a cargo de Aerocivil  en la operación aérea (Lado aire y lado tierra). </t>
  </si>
  <si>
    <t>3. Estructura de la hoja de ruta para la implementación de: (i) estrategias, (ii) proyectos y (iii) programas de mejora en eficiencia energética y reducción de emisiones en el sector aeronáutico</t>
  </si>
  <si>
    <t>Formular Documento preliminar con la hoja de ruta de acuerdo con lo señalado en el conpes 4075 de 2022.</t>
  </si>
  <si>
    <t xml:space="preserve">Implementar el Plan de Compensación y Mitigación de CO2 para la Aviación Civil Internacional CORSIA generando la cuantificación de la línea base de CO2 Colombia y promoviendo el desarrollo de SAF como medidas de compensación y mitigación.
</t>
  </si>
  <si>
    <t>Contar con un Sistema Nacional del Espacio Aéreo fortalecido, bajo un concepto operacional renovado, implementando procedimientos PBN que favorezcan  la reducción de emisiones de CO2.</t>
  </si>
  <si>
    <t>Planear e implementar las mejoras en los procedimientos  aplicando el concepto CDO(Operaciones de descenso continuo)  para lograr un manejo eficiente de las rutas de tránsito aéreo, buscando la optimizacion  de los trayectos y la eficiencia energetica.</t>
  </si>
  <si>
    <t xml:space="preserve">Implementación proedimientos PBN </t>
  </si>
  <si>
    <t xml:space="preserve">4. Implementación de procedimientos PBN para aeropuertos nacionales e internacionales. </t>
  </si>
  <si>
    <t xml:space="preserve">SECRETARÍA DE SERVICIOS A LA NAVEGACIÓN AÉREA </t>
  </si>
  <si>
    <t xml:space="preserve">DIRECCIÓN DE NAVEGACIÓN AÉREA </t>
  </si>
  <si>
    <t xml:space="preserve">5. Planeación de procedimientos en tierra para la mitigación de Dióxido de Carbono. </t>
  </si>
  <si>
    <t xml:space="preserve">Cuantificar la reduccion de emisiones de CO2 por la implementación de procedimientos PBN en vuelos nacionales </t>
  </si>
  <si>
    <t xml:space="preserve">Cumplimiento indicadores matriz NDC </t>
  </si>
  <si>
    <t>Implementación estrategia NDC</t>
  </si>
  <si>
    <t xml:space="preserve">1. Calcular a través del la calculadora IFSSET el gasto de combustible y la cantidad de CO2. </t>
  </si>
  <si>
    <t>DIRECCIÓN DE OPERACIONES AEROPORTUARIAS</t>
  </si>
  <si>
    <t xml:space="preserve">2. Reportar al Ministerio de Trasnporte mediante la matriz de calculo y la metodología MRV. </t>
  </si>
  <si>
    <t xml:space="preserve">Implementar el Plan de Acción del Esquema de Reducción y Compensación del carbono para la aviación Internacional. 
</t>
  </si>
  <si>
    <t xml:space="preserve">Cuantificar y reportar consumo de combustible y emisiones de CO2 a CORSIA
</t>
  </si>
  <si>
    <r>
      <t xml:space="preserve">Reportes CORSIA
</t>
    </r>
    <r>
      <rPr>
        <strike/>
        <sz val="12"/>
        <color theme="1" tint="0.34998626667073579"/>
        <rFont val="Arial Narrow"/>
        <family val="2"/>
      </rPr>
      <t xml:space="preserve">  </t>
    </r>
  </si>
  <si>
    <t xml:space="preserve">1. Mesas técnicas Aerolineas pertenecientes a CORSIA ( 1 por semestre) </t>
  </si>
  <si>
    <t xml:space="preserve">SECRETARÍA DE AUTORIDAD AERONÁUTICA apoyo Oficina de Analítica) </t>
  </si>
  <si>
    <t xml:space="preserve">DIRECCION DE TRANSPORTE AÉREO Y ASUNTOS AEROCOMERCIALES-OFICINA DE ANALÍTICA  </t>
  </si>
  <si>
    <t xml:space="preserve">2.  Notificaciones de Aeronáutica Civil para OACI  mediante plataforma CCR </t>
  </si>
  <si>
    <t xml:space="preserve">Definir plan de acción para la implementación del SAF  en Colombia en el marco de los criterios de sostenibilidad ambiental de CORSIA </t>
  </si>
  <si>
    <t xml:space="preserve">Promover desarrollo del SAF </t>
  </si>
  <si>
    <t xml:space="preserve">
1. Reuniones previas para la consolidación del acuerdo de cooperación  
</t>
  </si>
  <si>
    <t xml:space="preserve">2. Inicio mesa técnicas público privadas
</t>
  </si>
  <si>
    <t xml:space="preserve">3. Estructuración Hoja de Ruta (Plan de Acción)  .
</t>
  </si>
  <si>
    <t xml:space="preserve">Implementar instrumentos de gestión del riesgo de desastres del sector aéreo, disminuyendo la vulnerabilidad de la infraestructura aeronáutica, generando resiliencia ante los fenómenos de cambio climático. </t>
  </si>
  <si>
    <t xml:space="preserve">Formular y actualizar planes de gestión de riesgos para ocho (8) aeropuertos. </t>
  </si>
  <si>
    <t xml:space="preserve">Formular 4 planes de gestión de riesgo para la vigencia 2023. </t>
  </si>
  <si>
    <t xml:space="preserve">Planificar actividades para la adaptación al cambio climático en aeropuertos. </t>
  </si>
  <si>
    <t xml:space="preserve">1. Proceso precontractual para la fomrulación de planes de gestión de riesgo y la revisión de los planes formulados. </t>
  </si>
  <si>
    <t xml:space="preserve">2. Inicio de ejecución del contrato. </t>
  </si>
  <si>
    <t xml:space="preserve">3. Planes de Gestión de Riesgo diseñados. </t>
  </si>
  <si>
    <t xml:space="preserve">Plan Nacional de Operaciones de Busqueda y salvamento SAR (POSAR) Actualizado e implementado al 100%
</t>
  </si>
  <si>
    <t>Iniciar el desarrollo de 10 acuerdos y/o convenios SAR Colombia con el fin de obtener el Plan Nacional de Operaciones de Busqueda y salvamento SAR (POSAR)</t>
  </si>
  <si>
    <t xml:space="preserve">Diez (10) Acuerdos y/o Convenios SAR iniciados  </t>
  </si>
  <si>
    <t>No de Acuerdos y/o convenios SAR en ejecución / No de Acuerdos y/o convenios SAR programados</t>
  </si>
  <si>
    <t xml:space="preserve">1. Elaborar el diagnostico del PLAN DE OPERACIONES DE BUSQUEDA Y SALVAMENTO SAR (POSAR), (MADOR, MANSAR  planes operacionales,procedimientos.)                                               </t>
  </si>
  <si>
    <t>DIRECCIÓN DE OPERACIONES NAVEGACIÓN AÉREA - DONA</t>
  </si>
  <si>
    <t>2. Convocar Mesas de trabajo con las entidades, empresas del sector aeronautico y organismos que forman  parte del sistema de emergencia y/o desastres aéreos civiles del Estado Colombiano</t>
  </si>
  <si>
    <t>3. Actualizar y suscribir 5  acuerdos nivel de servicio con  otras depencias de la entidad,  como tambien 5 convenios interinstitucionales y protocolos.</t>
  </si>
  <si>
    <t>4. Iniciar la Ejecución de los 10 Acuerdos y / o convenios interinstitucionales con las entidades, empresas del sector aeronáutico y organismos que forman  parte del sistema de emergencia y/o desastres aéreos civiles del Estado Colombiano y Coordinar ejercicios, simulacros e intercambio de conocimiento.</t>
  </si>
  <si>
    <t>Implementar acciones preventivas de servicios aeroportuarios para la implementación  de los Planes de Gestión de Riesgo de Desastres</t>
  </si>
  <si>
    <t xml:space="preserve">Implementacion de actividades de control fauna. Operaciones, conocimiento del riesgo y ambientales establecidas en los PGRD </t>
  </si>
  <si>
    <t>Actividades de control fauna Operaciones, conocimiento del riesgo y ambientales establecidas en los PGRD, implementadas</t>
  </si>
  <si>
    <t xml:space="preserve">1. Enlistar actividades de control fauna, ambientales y operacionales definidas en los PGRD </t>
  </si>
  <si>
    <t xml:space="preserve">2. Inciar procesos pre contractuales y contractuales. </t>
  </si>
  <si>
    <t xml:space="preserve">3. Inicio de Contrato </t>
  </si>
  <si>
    <t xml:space="preserve">4. Seguimiento a las actividades </t>
  </si>
  <si>
    <t xml:space="preserve">Implementar acciones preventivas de mantenimiento de infraestructura aeroportuaria. </t>
  </si>
  <si>
    <t xml:space="preserve">Implementacion de actividades de mantenimiento y adecuación de infraestructura para mitigar riesgos y amenazas de acuerdo con lo formulado en los PGRD </t>
  </si>
  <si>
    <t xml:space="preserve">Actividades de mantenimiento y adecuación de infraestructura para mitigar riesgos y amenazas de acuerdo con lo formulado en los PGRD, implementadas </t>
  </si>
  <si>
    <t xml:space="preserve">1. Enlistar actividades de infraestrucutra </t>
  </si>
  <si>
    <t xml:space="preserve">DIRECCIÓN DE INFRAESTRUCUTRA Y AYUDAS AEROPORTUARIAS </t>
  </si>
  <si>
    <t xml:space="preserve">2. Radicación solicitud vigencias futuras en la OAP </t>
  </si>
  <si>
    <t>3. Publicar procesos de contratación en el SECOP II.</t>
  </si>
  <si>
    <t>4. Inicio de contratos de acuerdo con cronograma</t>
  </si>
  <si>
    <t xml:space="preserve">Promover la integración territorial desde el componente social, convirtiendo los aeropuertos en ejes de participación y desarrollo comunitario e interinstitucional. </t>
  </si>
  <si>
    <t>Protocolizar el Plan de Gestion Social dentro de las políticas y objetivos institucionales</t>
  </si>
  <si>
    <t xml:space="preserve">Realizar la revisión y actualización del plan de gestión social. </t>
  </si>
  <si>
    <t>Protocolización de la Gestión Social realizada</t>
  </si>
  <si>
    <t xml:space="preserve">1. Realizar la revisión y observaciones pertinentes al plan de Gestión Social. </t>
  </si>
  <si>
    <t xml:space="preserve">2. Actualizar el plan de gestión social. </t>
  </si>
  <si>
    <t xml:space="preserve">3. Gestionar ante la alta dirección de la Aeronáutica Civil la aprobación del Plan de Gestión Social </t>
  </si>
  <si>
    <t xml:space="preserve">4. Protocolizar el Plan de Getión social para la Aeronáutica Civil </t>
  </si>
  <si>
    <t>Promover los 5 pilares del Plan de Gestión Social integrando las comunidades e instituciones en las actividades desarrollas en los aeropuertos</t>
  </si>
  <si>
    <r>
      <t xml:space="preserve">Implementar los 5 pilares del Plan de Gestión Social en los  Aeropuertos de: </t>
    </r>
    <r>
      <rPr>
        <u/>
        <sz val="12"/>
        <color theme="1" tint="0.34998626667073579"/>
        <rFont val="Arial Narrow"/>
        <family val="2"/>
      </rPr>
      <t>El Dorado, Leticia y  Cúcuta</t>
    </r>
  </si>
  <si>
    <t>Plan de Gestión Social en los  Aeropuertos de: El Dorado, Leticia y  Cúcuta implementado en los 5 pilares</t>
  </si>
  <si>
    <t xml:space="preserve">1.  InIciar procesos pre contractuales y contractuales. </t>
  </si>
  <si>
    <t xml:space="preserve"> 2. Inicio de Contrato </t>
  </si>
  <si>
    <t xml:space="preserve"> 3.Seguimiento a las actividades </t>
  </si>
  <si>
    <t xml:space="preserve">
PLANEACIÓN INSTITUCIONAL</t>
  </si>
  <si>
    <r>
      <rPr>
        <b/>
        <sz val="12"/>
        <color theme="3"/>
        <rFont val="Arial Narrow"/>
        <family val="2"/>
      </rPr>
      <t xml:space="preserve">
5. INDUSTRIA AERONÁUTICA Y CADENA DE SUMINISTRO:
</t>
    </r>
    <r>
      <rPr>
        <sz val="12"/>
        <color theme="3"/>
        <rFont val="Arial Narrow"/>
        <family val="2"/>
      </rPr>
      <t xml:space="preserve">
Potenciar e impulsar el desarrollo de la innovación, a través de la industria aeronáutica como un importante proveedor de piezas, partes y componentes aeronáuticos certificados para la región y como punto focal en la producción de aeronaves livianas (ALS), diseño de aeronaves (hasta de 5.700 kilos ala fija y 3.175 kilos ala rotativa), partes y componentes y no tripuladas (UAS - RPAS), impulsando a su vez servicios de mantenimiento y reparación de aeronaves.</t>
    </r>
  </si>
  <si>
    <t>Promover la transformación productiva sostenible, aplicando altas capacidades profesionales, que le den valor agregado a los productos y formen parte de la cadena de suministro de la región.</t>
  </si>
  <si>
    <t xml:space="preserve">Desarrollar el diseño, fabricación y certificación de aeronaves no tripuladas (RPAS) para explotación comercial, proporcionando las herramientas regulatorias que permitan la certificación de aeronavegabilidad inicial de estas aeronaves, de conformidad con los lineamientos del Anexo 8 de OACI junto con el Conjunto de Normas de Desempeño (“Performance”), para la Certificación de Aeronaves para uso en Movilidad Urbana.   </t>
  </si>
  <si>
    <t>Identificar los estándares internacionales en materia de regulaciones de este tipo de aeronaves (RPAS y Movilidad Urbana), que permitan crear bases de certificación locales, alineadas a los parámetros internacionales.</t>
  </si>
  <si>
    <t>Estandares internacionales identificados en materia de regulaciones de RPAS y aeronaves de Movilidad Urbana</t>
  </si>
  <si>
    <t>Documento de reconocimiento de norma o estándar internacional de bases de certificación de Desempeño (“Performance”), para la Certificación de Aeronaves para uso en Movilidad Urbana y aeronaves no tripuladas (RPAS)</t>
  </si>
  <si>
    <t>1. Plantear cronograma de trabajo donde se establecen todas las actividades para cumplir la Meta</t>
  </si>
  <si>
    <t>SECRETARIO DE AUTORIDAD AERONÁUTICA</t>
  </si>
  <si>
    <t>LUZ MELBA CASTAÑEDA LIZARAZO - ALVARO ENRIQUE PÉREZ MOGOLLÓN.</t>
  </si>
  <si>
    <t>2. Presentar ante el Grupo CPA un estudio de normas o estándares disponibles a nivel internacional sobre bases de certificación de Desempeño (“Performance”), para la Certificación de Aeronaves para uso en Movilidad Urbana y aeronaves no tripuladas (RPAS)</t>
  </si>
  <si>
    <t>3. Reconocer al menos una norma o estándar internacional de bases de certificación de Desempeño (“Performance”), para la Certificación de Aeronaves para uso en Movilidad Urbana y aeronaves no tripuladas (RPAS) que pueda ser utilizada como guia para el desarrollo de la normativa colombiana a desarrollar.</t>
  </si>
  <si>
    <t>Fortalecer e impulsar los procesos de certificación de productos aeronáuticos, TAR/OMA, TARE, MRO, DOA,POA, entre otros, contribuyendo y soportando el crecimiento de la industria y del sector.</t>
  </si>
  <si>
    <t xml:space="preserve">Emitir 80% de certificados de funcionamiento  y/o documento equivalente, de las solicitudes presentadas que cumplen requisitos </t>
  </si>
  <si>
    <t xml:space="preserve">Certificar o actualizar 15 Organizaciones de Mantenimiento Aprobadas bajo estándares del RAC 145 </t>
  </si>
  <si>
    <t>Certificación o actualización de Organizaciones de Mantenimiento Aprobadas bajo los estándares del RAC 145 de acuerdo a las solicitudes presentadas por los usuarios.</t>
  </si>
  <si>
    <t>Número de procesos de certificación  o actualización de Organizaciones de Mantenimiento Aprobadas bajo estándares del RAC 145   
/ Número de solicitudes presentadas por los usuarios X 100%</t>
  </si>
  <si>
    <t>1. Emisión Lista de capacidades</t>
  </si>
  <si>
    <t>DIRECCIÓN DE AUTORIDAD A LOS SERVICIOS AÉREOS (AERONAVEGABILIDAD)</t>
  </si>
  <si>
    <t>2. Elaboración y firma del Certificado de Funcionamiento o documento equivalente por parte del Director de Autoridad de Servicio Aéreos y Director General</t>
  </si>
  <si>
    <t>3. Elaboración de la Resolución de Certificación</t>
  </si>
  <si>
    <t>GRUPO CERTIFIACION DE PROVEDORES</t>
  </si>
  <si>
    <t xml:space="preserve">
4. Notificación del cierre de la fase final de certificación y/o actualización</t>
  </si>
  <si>
    <t>Direccion de Transporte Aereo</t>
  </si>
  <si>
    <t>5. Notificación del acto administrativo y entrega del Certificado correspondiente al usuario.</t>
  </si>
  <si>
    <t>Oficina Asesora Juridica</t>
  </si>
  <si>
    <t xml:space="preserve">Emitir el 80% de los certificados aplicables de conformidad al RAC 21 Capítulos G y O a las organizaciones que cumplan los requisitos, a la obtención de dichos Certificados, que demuestren el cumplimiento satisfactorio de las disposiciones previamente mencionadas, dentro de los plazos allí dispuestos. </t>
  </si>
  <si>
    <t>Recepcionar solicitudes y aplicar los requisitos exigidos a partir de la Socialización a la industria, sobre la certificación como Organizaciones de Diseño,  integrando soluciones tecnológicas para la modernización de sistemas de Aeronaves.</t>
  </si>
  <si>
    <t>Número de solicitudes recepcionadas</t>
  </si>
  <si>
    <t xml:space="preserve">Número de solicitudes analizadas / Número de solicitudes recepcionadas </t>
  </si>
  <si>
    <t>2. Realizar 2 conversatorios dirigidos a la industria aeronáutica del país interesada en este tipo de certificaciones.</t>
  </si>
  <si>
    <t xml:space="preserve">3. Atender consultas e inquietudes relacionadas con la socializacion del proceso </t>
  </si>
  <si>
    <t>4. Recepcionar solicitudes y aplicación de los requisitos.</t>
  </si>
  <si>
    <r>
      <t>Contar con los mecanismos de reconocimiento de los productos aeronáuticos producidos en Colombia, por parte de las autoridades aeronáuticas</t>
    </r>
    <r>
      <rPr>
        <sz val="12"/>
        <color theme="1" tint="0.249977111117893"/>
        <rFont val="Arial Narrow"/>
        <family val="2"/>
      </rPr>
      <t xml:space="preserve"> líderes en el mundo,</t>
    </r>
    <r>
      <rPr>
        <sz val="12"/>
        <color theme="1" tint="0.34998626667073579"/>
        <rFont val="Arial Narrow"/>
        <family val="2"/>
      </rPr>
      <t xml:space="preserve"> que promuevan la generación de valor agregado en la industria y sus exportaciones</t>
    </r>
  </si>
  <si>
    <t>Lograr que el estado colombiano a través de la industria colombiana obtenga reconocimiento como Estado de Diseño para aeronaves, partes o componentes.</t>
  </si>
  <si>
    <t xml:space="preserve">Establecer un convenio de cooperación técnica firmados entre la AEROCIVL y estados signatarios de OACI para mantener una transferencia de conocimientos </t>
  </si>
  <si>
    <t>Convenio de Cooperación Técnica firmado</t>
  </si>
  <si>
    <t>Activades ejecutadas / Actividades programadas x 100</t>
  </si>
  <si>
    <t>1. Identificar mediante una base de datos, los productos y los estados signatarios de OACI con los cuales el estado colombiano puede adelantar un convenio de cooperación técnica.</t>
  </si>
  <si>
    <t>GRUPO DE CERTIFICACIÓN DE PRODUCTOS AERONÁUTICOS</t>
  </si>
  <si>
    <t>2. Desarrollar  convenios de cooperación técnica con al menos 1 estado signatario de OACI, con el fin de plantear intercambio de conocimientos que permitan al estado Colombiano obtener el reconocimiento de la autoridad y sus productos.</t>
  </si>
  <si>
    <t>3. Reglamentar y desarrollar los procedimientos para Coordinar con  estados signatarios de OACI, intercambio de conocimientos dirigido a fortalecer lazos entre estados que permitan a Colombia ser reconocido como estado fabricante de aeronaves, partes o componentes.</t>
  </si>
  <si>
    <t>4. Hacer un intercambio (transferencia de conocimientos) con estados  signatarios de OACI.</t>
  </si>
  <si>
    <t xml:space="preserve">Articular y gestionar la relación entre la Academia, Industria y Estado, mediante el desarrollo de proyectos de investigación e innovación para la industria desde la autoridad aeronáutica, dado su carácter estratégico en el Transporte Aéreo. </t>
  </si>
  <si>
    <t xml:space="preserve">Desarrollar el Conjunto de Normas de Desempeño (“Performance”), para la Certificación de Aeronaves para uso en Movilidad Urbana y aeronaves no Tripuladas (RPAS), a traves de un proceso de investigación y desarrollo articulando la relación Academia, Estado e Industria. </t>
  </si>
  <si>
    <t>Analizar el estado actual de los estándares de certificación para RPAS y aeronaves para uso de movilidad urbana, articulando Académia Estado e Industria.</t>
  </si>
  <si>
    <t>Informe final del estado actual de los estandares de certificación para RPAS y aeronaves para uso en movilidad urbana.</t>
  </si>
  <si>
    <t>Actividades ejecutadas / actividades programadas x100</t>
  </si>
  <si>
    <t>1. Identificar proyectos de investigación en los que apliquen los estandares de certificación para RPAS y aeronaves para uso en movilidad urbana, nacionales e internacionales.</t>
  </si>
  <si>
    <t>GRUPO DE CERTIFICACIÓN DE PRODUCTOS AERONÁUTICOS - SECRETARÍA CENTRO DE ESTUDSIOS AERONÁUTICOS</t>
  </si>
  <si>
    <t>2. Realización del conversatorio entre Academia, Industria y Autoridad.</t>
  </si>
  <si>
    <t>3. Realización mesas de trabajo entre academia, industria y autoridad donde se identifiquen requisitos adicionales de los los estándares de certificación para RPAS y aeronaves para uso de movilidad urbana.</t>
  </si>
  <si>
    <r>
      <t xml:space="preserve">4. Realizar el análisis de la normatividad actual nacional con el fin de </t>
    </r>
    <r>
      <rPr>
        <sz val="12"/>
        <color theme="1" tint="0.34998626667073579"/>
        <rFont val="Arial Narrow"/>
        <family val="2"/>
      </rPr>
      <t>aportar a la propuesta de</t>
    </r>
    <r>
      <rPr>
        <sz val="12"/>
        <color theme="3"/>
        <rFont val="Arial Narrow"/>
        <family val="2"/>
      </rPr>
      <t xml:space="preserve"> estándar con mayor viabilidad para  la reglamentación de RPAS y aeronaves para uso de movilidad urbana en Colombia.</t>
    </r>
  </si>
  <si>
    <r>
      <rPr>
        <b/>
        <sz val="12"/>
        <color rgb="FF595959"/>
        <rFont val="Arial Narrow"/>
        <family val="2"/>
      </rPr>
      <t xml:space="preserve">
7. SEGURIDAD OPERACIONAL Y DE LA AVIACIÓN CIVIL:
</t>
    </r>
    <r>
      <rPr>
        <sz val="12"/>
        <color rgb="FF595959"/>
        <rFont val="Arial Narrow"/>
        <family val="2"/>
      </rPr>
      <t xml:space="preserve">
Posicionar a Colombia como el país con el mayor nivel de implementación efectiva de estándares y mejores prácticas en seguridad operacional (safety), seguridad de la aviación civil (security) y facilitación, promoviendo el mejoramiento continuo en un entorno de confianza y de cultura justa en compañía del sector aeronáutico.</t>
    </r>
  </si>
  <si>
    <t xml:space="preserve">
Fortalecer la capacidad del Estado en materia de vigilancia de la seguridad operacional y de la seguridad de la aviación civil, para acompañar al crecimiento del sector aeronáutico.</t>
  </si>
  <si>
    <r>
      <rPr>
        <sz val="12"/>
        <color rgb="FF595959"/>
        <rFont val="Arial Narrow"/>
        <family val="2"/>
      </rPr>
      <t xml:space="preserve">Alcanzar el </t>
    </r>
    <r>
      <rPr>
        <b/>
        <sz val="12"/>
        <color rgb="FF595959"/>
        <rFont val="Arial Narrow"/>
        <family val="2"/>
      </rPr>
      <t>87</t>
    </r>
    <r>
      <rPr>
        <sz val="12"/>
        <color rgb="FF595959"/>
        <rFont val="Arial Narrow"/>
        <family val="2"/>
      </rPr>
      <t xml:space="preserve"> % de Implementación Efectiva de los Elementos Críticos referidos a la Seguridad Operacional en las áreas LEG, PEL, OPS, AIR, ANS y AGA.</t>
    </r>
  </si>
  <si>
    <r>
      <rPr>
        <sz val="12"/>
        <color rgb="FF595959"/>
        <rFont val="Arial Narrow"/>
        <family val="2"/>
      </rPr>
      <t xml:space="preserve">Alcanzar un </t>
    </r>
    <r>
      <rPr>
        <b/>
        <sz val="12"/>
        <color rgb="FF595959"/>
        <rFont val="Arial Narrow"/>
        <family val="2"/>
      </rPr>
      <t>70%</t>
    </r>
    <r>
      <rPr>
        <sz val="12"/>
        <color rgb="FF595959"/>
        <rFont val="Arial Narrow"/>
        <family val="2"/>
      </rPr>
      <t xml:space="preserve"> en una autoevaluación de Implementación Efectiva de los Elementos Críticos en promedio referidos a la Seguridad Operacional en las áreas LEG, PEL, OPS, AIR, ANS y AGA.</t>
    </r>
  </si>
  <si>
    <t>Autoevaluación de elementos críticos de Seguridad Operacional (safety)</t>
  </si>
  <si>
    <t># PQs satisfactorias / # total de PQs</t>
  </si>
  <si>
    <t>1. Autoevaluación PQs LEG, PEL, OPS, AIR, ANS y AGA</t>
  </si>
  <si>
    <t>SECRETARIO (A) DE AUTORIDAD AERONAUTICA - SAA</t>
  </si>
  <si>
    <t xml:space="preserve"> GRUPO DE PLANIFICACION AUTORIDAD </t>
  </si>
  <si>
    <t>LUZ MELBA CASTAÑEDA LIZARAZO - SINDY PATRICIA SIERRA ARIZA</t>
  </si>
  <si>
    <t>Alcanzar el 95% de actividades completadas de los CAP (Corrective Action Plan) de USOAP en las áreas LEG, PEL, OPS, AIR, ANS y AGA</t>
  </si>
  <si>
    <t>Alcanzar el 70% en una autoevaluación de actividades completadas de los CAP (Corrective Action Plan) de USOAP en las áreas LEG, PEL, OPS, AIR, ANS y AGA</t>
  </si>
  <si>
    <t>Autoevaluación de CAPs (de Safety)</t>
  </si>
  <si>
    <t># Planes de acción avanzados / # total de CAPs</t>
  </si>
  <si>
    <t>1. Validación de avances a los CAPs pendientes</t>
  </si>
  <si>
    <t>Alcanzar el 80 % de Implementación Efectiva de los Elementos Críticos referidos a la Seguridad de la Aviación Civil</t>
  </si>
  <si>
    <t>Alcanzar el 50 % en una autoevaluacion de Implementación Efectiva de los Elementos Críticos referidos a la Seguridad de la Aviación Civil</t>
  </si>
  <si>
    <t>Autoevaluación de elementos críticos de Seguridad de la aviación civil (security)</t>
  </si>
  <si>
    <t>1. Autoevaluación PQs AVSEC</t>
  </si>
  <si>
    <t>Alcanzar el 95% de actividades completadas de los CAP (Corrective Action Plan) de USAP</t>
  </si>
  <si>
    <t>Alcanzar el 80% en una autoevaluación de actividades completadas de los CAP (Corrective Action Plan) de USAP</t>
  </si>
  <si>
    <t>Autoevaluación de CAPs (de Security)</t>
  </si>
  <si>
    <t>Cooperar en el escenario regional concentrado alrededor del Sistema Regional de Cooperación para la Vigilancia de la Seguridad Operacional SVRSOP y AVSEC-FAL, participando en el intercambio de información y de apoyo entre países.</t>
  </si>
  <si>
    <t>Generar propuestas de mejora para los LAR, de acuerdo con requerimientos del SRVSOP</t>
  </si>
  <si>
    <t>Generar mínimo 2 propuestas de mejora para los LAR,  de acuerdo con requerimientos del SRVSOP</t>
  </si>
  <si>
    <t>Número de propuestas</t>
  </si>
  <si>
    <t>Número de documentos
o
% de avance en formulación de cada documento</t>
  </si>
  <si>
    <t>1. Formular propuestas de mejora para los LAR</t>
  </si>
  <si>
    <t>Generar propuestas de mejora, para los documentos que se generen en los grupos de trabajo propuestos que se generen, en el marco de AVSEC-FAL a solicitud del acuerdo mutuo de la región</t>
  </si>
  <si>
    <t>Generar mínimo 2 propuestas de mejora, para los documentos que se generen en los grupos de trabajo propuestos que se generen, en el marco de AVSEC-FAL</t>
  </si>
  <si>
    <t>1. Formular propuestas de mejora AVSEC-FAL</t>
  </si>
  <si>
    <t>Generar propuestas de mejora para los Manuales de Inspección, de acuerdo con requerimientos del SRVSOP</t>
  </si>
  <si>
    <t>Generar mínimo 2 propuestas de mejora para los Manuales de Inspección, de acuerdo con requerimientos del SRVSOP</t>
  </si>
  <si>
    <t>1. Formular propuestas de mejora para Manuales de inspección, guías o circulares, según avances en el SRVSOP</t>
  </si>
  <si>
    <t>Participar en el 90% de actividades presenciales o virtuales que se desarrollen por/para el SRVSOP</t>
  </si>
  <si>
    <t>Participar en el 90% de actividades presenciales o virtuales programadas anualmente, que se desarrollen por/para el SRVSOP</t>
  </si>
  <si>
    <t>Participación en actividades SRVSOP</t>
  </si>
  <si>
    <t># actividades en las que se participa / # actividades a las que la autoridad es invitada</t>
  </si>
  <si>
    <t>1. Asistencia a eventos programados desde el SRVSOP</t>
  </si>
  <si>
    <t>Participar en el 90% de actividades presenciales o virtuales que se desarrollen por/para el AVSEC-FAL</t>
  </si>
  <si>
    <t>Participar en el 90% de actividades presenciales o virtuales programadas anualmente,que se desarrollen por/para el AVSEC-FAL</t>
  </si>
  <si>
    <t>Participación en actividades AVSEC/FAL</t>
  </si>
  <si>
    <t>1. Asistencia a eventos programados en el marco de AVSEC/FAL</t>
  </si>
  <si>
    <t>Implementar el Programa Estatal para la gestión de la autoridad en seguridad operacional – PEGASO alineado con el Anexo 19 de la OACI.</t>
  </si>
  <si>
    <r>
      <t xml:space="preserve">Alcanzar un </t>
    </r>
    <r>
      <rPr>
        <b/>
        <u/>
        <sz val="12"/>
        <color theme="1" tint="0.34998626667073579"/>
        <rFont val="Arial Narrow"/>
        <family val="2"/>
      </rPr>
      <t>50%</t>
    </r>
    <r>
      <rPr>
        <sz val="12"/>
        <color theme="1" tint="0.34998626667073579"/>
        <rFont val="Arial Narrow"/>
        <family val="2"/>
      </rPr>
      <t xml:space="preserve"> de implementación del SSP, en estado presente y efectivo </t>
    </r>
  </si>
  <si>
    <r>
      <t>Alcanzar un 10</t>
    </r>
    <r>
      <rPr>
        <b/>
        <u/>
        <sz val="12"/>
        <color theme="1" tint="0.34998626667073579"/>
        <rFont val="Arial Narrow"/>
        <family val="2"/>
      </rPr>
      <t>%</t>
    </r>
    <r>
      <rPr>
        <sz val="12"/>
        <color theme="1" tint="0.34998626667073579"/>
        <rFont val="Arial Narrow"/>
        <family val="2"/>
      </rPr>
      <t xml:space="preserve"> de implementación del SSP, en estado presente y efectivo </t>
    </r>
  </si>
  <si>
    <t>Implementación del SSP</t>
  </si>
  <si>
    <t># PQs en estado "Presente y Efectivo" / # total de PQs</t>
  </si>
  <si>
    <t>1. Autoevaluación de PQs relativas al SSP</t>
  </si>
  <si>
    <t>Secretaria de Autoridad Aeronautica</t>
  </si>
  <si>
    <t>Alcanzar el 80% del cierre de los faltantes, provenientes del GAP Analysis del SSP</t>
  </si>
  <si>
    <t>Alcanzar el 45% del cierre de los faltantes, provenientes del GAP Analysis del SSP</t>
  </si>
  <si>
    <t>Cierre de faltantes del SSP</t>
  </si>
  <si>
    <t># Preguntas en estado "Implemented" / # Total de preguntas del Gap Analysis</t>
  </si>
  <si>
    <t>1. Autoevaluación de las Preguntas que hacen parte del Gap Analyisis del SSP</t>
  </si>
  <si>
    <t>Mejorar la capacidad del Estado en la aplicación de un sistema de Vigilancia de la Seguridad Operacional basado en riesgos, disponiendo de mecanismos para la compilación, transformación y administración de datos de seguridad operacional (Safety BIG DATA), orientando la toma de decisiones basadas en datos estadísticos, bajo criterios de calidad, seguridad y confianza.</t>
  </si>
  <si>
    <r>
      <t xml:space="preserve">Alcanzar en </t>
    </r>
    <r>
      <rPr>
        <b/>
        <sz val="12"/>
        <color theme="1" tint="0.34998626667073579"/>
        <rFont val="Arial Narrow"/>
        <family val="2"/>
      </rPr>
      <t>60%</t>
    </r>
    <r>
      <rPr>
        <sz val="12"/>
        <color theme="1" tint="0.34998626667073579"/>
        <rFont val="Arial Narrow"/>
        <family val="2"/>
      </rPr>
      <t xml:space="preserve"> la implementación de estándares para aceptación de los SMS para los proveedores de servicos asociados a  PEL, OPS, AIR, ANS y AGA</t>
    </r>
  </si>
  <si>
    <t>Estándares para SMS</t>
  </si>
  <si>
    <t>% de avance de los estándares</t>
  </si>
  <si>
    <t>Desarrollo e implementación de estándares para aceptación y evaluación de los SMS en todos los proveedores de Servicios obligados (reglamentariamente) a su implementación</t>
  </si>
  <si>
    <r>
      <rPr>
        <sz val="12"/>
        <color rgb="FF595959"/>
        <rFont val="Arial Narrow"/>
        <family val="2"/>
      </rPr>
      <t xml:space="preserve">Desarrollar en </t>
    </r>
    <r>
      <rPr>
        <b/>
        <sz val="12"/>
        <color rgb="FF595959"/>
        <rFont val="Arial Narrow"/>
        <family val="2"/>
      </rPr>
      <t>60%</t>
    </r>
    <r>
      <rPr>
        <sz val="12"/>
        <color rgb="FF595959"/>
        <rFont val="Arial Narrow"/>
        <family val="2"/>
      </rPr>
      <t xml:space="preserve"> los estándares para la vigilancia basada en riesgos para todas las áreas PEL, OPS, AIR, ANS y AGA.</t>
    </r>
  </si>
  <si>
    <t>Estandares VBR</t>
  </si>
  <si>
    <t>1. Desarrollo de estándares para evaluación y definición de perfiles de riesgo de proveedores de servicios</t>
  </si>
  <si>
    <t>Desarrollar y poner en marcha el Plan Nacional de Seguridad de la Aviación Civil alineado con el Plan Global de Seguridad de la Aviación Civil (GASeP) promulgado por la OACI.</t>
  </si>
  <si>
    <t>Formular el Plan Nacional de Seguridad de la Aviación Civil</t>
  </si>
  <si>
    <t>Formular el 70% del Plan Nacional de Seguridad de la Aviación Civil a través de un documento</t>
  </si>
  <si>
    <t>Documento Plan</t>
  </si>
  <si>
    <t>Documento</t>
  </si>
  <si>
    <t>1. Formulación del Plan (documento escrito)</t>
  </si>
  <si>
    <t>DIRECCION DE AUTORIDAD DE LA SEGURIDAD DE AVIACION CIVIL</t>
  </si>
  <si>
    <t xml:space="preserve">Implementar el 50% el Plan Nacional de Seguridad de la Aviación Civil </t>
  </si>
  <si>
    <t xml:space="preserve">Implementar el 2% el Plan Nacional de Seguridad de la Aviación Civil </t>
  </si>
  <si>
    <t>Avance Plan</t>
  </si>
  <si>
    <t># actividades implementadas (o avanzadas) / total de actidades planeadas en el cuatrenio</t>
  </si>
  <si>
    <t>1. Implementación de actividades básicas que sean formuladas en el Plan de Seguridad de la Aviación Civil (evaluable solo en el último trimestre)</t>
  </si>
  <si>
    <t>Fortalecer el Sistema de Gestión de Seguridad Operacional (SMS) y de Seguridad a la Aviación Civil (SeMS).</t>
  </si>
  <si>
    <r>
      <t>Implementar al 100% el Sistema de Gestión de la Seguridad de la Aviación Civil (</t>
    </r>
    <r>
      <rPr>
        <b/>
        <sz val="12"/>
        <color theme="1" tint="0.34998626667073579"/>
        <rFont val="Arial Narrow"/>
        <family val="2"/>
      </rPr>
      <t>SeMS</t>
    </r>
    <r>
      <rPr>
        <sz val="12"/>
        <color theme="1" tint="0.34998626667073579"/>
        <rFont val="Arial Narrow"/>
        <family val="2"/>
      </rPr>
      <t>) para los Servicios  Aeroportuarios (SSA),  alineado con el Plan Nacional de Seguridad de la Aviacion Civil expedido por la autoridad,  y  con el Plan Global de Seguridad de la Aviacion Civil (GASeP) promulgado por la OACI.</t>
    </r>
  </si>
  <si>
    <t>Culminar la Fase 1 de implantaciòn de SeMS, que consta de:compromiso de la Direcciòn y procedimiento de gestiòn de amenazas</t>
  </si>
  <si>
    <t>Documentaciòn SeMS, creados y/o actualizados</t>
  </si>
  <si>
    <t>Documentos entregados para revisiòn / documentos programados para entregar</t>
  </si>
  <si>
    <t>1. Elaboracóòn, revisióny aprobación de polìtica y objetivos SeMS</t>
  </si>
  <si>
    <t xml:space="preserve">SECRETARÍADE SERVICIOS AEROPORTUARIOS </t>
  </si>
  <si>
    <t xml:space="preserve">Grupo de Gestión de Sistemas SMS/SeMS Aeroportuario </t>
  </si>
  <si>
    <t>2. Entrega del manual SeMS para revisiòn al tèrmino del tercer trimestre</t>
  </si>
  <si>
    <t>3. Designaciòn de personal clave SeMS</t>
  </si>
  <si>
    <t>4. Elaboraciòn de la guìa y procedimientos para la identificaciòn y gestiòn de amenazas</t>
  </si>
  <si>
    <t>Implantar el Sistema de Gestión Seguridad de Aviación Civil (SeMS) de la Secretaría de Servicios a la Navegación Aérea (SSNA) como Proveedor de servicios a la aviación al 100%</t>
  </si>
  <si>
    <t>Implantar el Sistema de Gestión Seguridad de Aviación Civil (SeMS) de la Secretaría de Servicios a la Navegación Aérea (SSNA) como Proveedor de servicios a la aviación al 25%</t>
  </si>
  <si>
    <t>Porcentaje de Implantación del Sistema de Gestión Seguridad de Aviación Civil (SeMS) presente y adecuado al 25%</t>
  </si>
  <si>
    <t>(Actividades ejecutadas / Actividades programadas)*100</t>
  </si>
  <si>
    <t>1. Descripción del sistema de aviación de la organización bajo el alcance del SeMS</t>
  </si>
  <si>
    <t xml:space="preserve">Grupo  Sistemas SMS/SeMS Secretaría de Servicios a la Navegación Aérea </t>
  </si>
  <si>
    <t>2. Analisis de faltantes del SeMS de la SSNA</t>
  </si>
  <si>
    <t>3. Desarrollo del cronograma para el plan de implantación del SeMS de la SSNA</t>
  </si>
  <si>
    <r>
      <t>Fortalecer la implementación,operacion y mantenimiento del Sistema de Gestion de Seguridad Operacional (</t>
    </r>
    <r>
      <rPr>
        <b/>
        <sz val="12"/>
        <color theme="1" tint="0.34998626667073579"/>
        <rFont val="Arial Narrow"/>
        <family val="2"/>
      </rPr>
      <t>SMS</t>
    </r>
    <r>
      <rPr>
        <sz val="12"/>
        <color theme="1" tint="0.34998626667073579"/>
        <rFont val="Arial Narrow"/>
        <family val="2"/>
      </rPr>
      <t>) para Servicios  Aeroportuarios (SSA)  alineado con el Plan Nacional de seguridad Operacional establecido por la autoridad aeronautica colombiana y de Acuerdo con el Plan Global de Seguridad Operacional (GASP) promulgado por la OACI</t>
    </r>
  </si>
  <si>
    <t>Avanzar  en
la fase 1, la fase 2, la fase 3 y fase 4 de implementación del SMS de acuerdo a los
marcadores presente y adecuado, en el 25%.</t>
  </si>
  <si>
    <t xml:space="preserve">Elaboraciòn de Guìas </t>
  </si>
  <si>
    <t>Guìas terminadas/ Guìas propuestas</t>
  </si>
  <si>
    <t>1. Entrega de guìas referentes a SMS:
Ø  Guía de Evaluación y Mitigación de Riesgos de Seguridad Operacional, EMRSO
Ø  Guía del Sistema de Notificación de Seguridad Operacional, SNSO
Ø  Guía del Programa de Instrucción de Seguridad Operacional, PISO
Ø  Guía de Encuestas de Seguridad Operacional
Ø  Guía para la definición de fuentes externas y elaboración de procedimiento para la identificación de peligros de seguridad operacional.
Ø  Guía de “Observación y medición del rendimiento en materia de seguridad operacional (SPI)”
Ø  Guía de “Mejora Continua de Seguridad 
Operacional (Auditorias al SMS)”
Ø  Guía de “Gestión del cambio (Evaluación de Seguridad Operacional)”</t>
  </si>
  <si>
    <t>Bateria de indicadores SPI y SPT para SMS Aeroportuario</t>
  </si>
  <si>
    <t>Fichas de indicadores SPI y SPT para SMS Aeroportuario</t>
  </si>
  <si>
    <t>2. Establecimiento de los SPI (Security Performance Indicators), SPT (Security Performance Targets) y un plan de auditorias que permita el correcto seguimiento y el mejoramiento continuo del sistema con base en la recoleccion y analisis de la informacion recopilada.</t>
  </si>
  <si>
    <t>Promoción, sensibilización y comunicación de la Seguridad Operacional (SMS)</t>
  </si>
  <si>
    <t>Comunicaciones realizadas /comunicaciones programadas
Sesiones de sensibilización realizadas/ sesiones de sensibilización programadas</t>
  </si>
  <si>
    <t>3. Promoción, sensibilización y comunicación de la Seguridad Operacional (SMS) referente a la operación aeroportuaria.</t>
  </si>
  <si>
    <t>Mantener y orientar el Sistema de Gestión Seguridad Operacional (SMS) de la Secretaría de Servicios a la Navegación Aérea (SSNA) como Proveedor de servicios a la aviación logrando el nivel de madurez del marcador operativo al 100%</t>
  </si>
  <si>
    <t>Mantener y orientar el Sistema de Gestión Seguridad Operacional (SMS) de la Secretaría de Servicios a la Navegación Aérea (SSNA) como Proveedor de servicios a la aviación logrando el nivel de madurez del marcador operativo al 25 %</t>
  </si>
  <si>
    <t>Portentaje de cumplimiento de mantenimiento del Sistema de Gestión Seguridad Operacional (SMS) operativo al 25%</t>
  </si>
  <si>
    <t>1. Gestión de riesgos de seguridad operacional</t>
  </si>
  <si>
    <t xml:space="preserve">2. Aseguramiento de la seguridad operacional </t>
  </si>
  <si>
    <t>3. Promoción de la seguridad operacional</t>
  </si>
  <si>
    <t xml:space="preserve">Actualizar y fortalecer el registro aeronáutico en cumplimiento de los anexos de la OACI. </t>
  </si>
  <si>
    <t>Depurar y actualizar en el 100% el registro de aeródromos, helipuertos y matrículas de aeronaves</t>
  </si>
  <si>
    <t>Depurar y actualizar en el  90% el registro de aeródromos, helipuertos y matrículas de aeronaves</t>
  </si>
  <si>
    <t>Registro de aeródromos, helipuertos y matrículas de aeronaves actualizados</t>
  </si>
  <si>
    <t>Numero de registros verificados / Total del registro de aeródromos, helipuertos civiles y matriculas de aeronaves</t>
  </si>
  <si>
    <t xml:space="preserve">1. Identificar las necesidades de mejora al sistema de información de aerodromos y helipuertos ALDIA </t>
  </si>
  <si>
    <t xml:space="preserve">SECRETARIO (A) DE AUTORIDAD AERONAUTICA </t>
  </si>
  <si>
    <t>SECRETARIA DE TECNOLOGIAS DE LA IN FORMACIÓN - DIRECCION DE LA INFORMACIÓN Y SISTEMAS DE TI -GRUPO REGISTRO AERONÁUTICO</t>
  </si>
  <si>
    <t xml:space="preserve">2. Implementar los cambios al sistema de información de aerodromos y helipuertos </t>
  </si>
  <si>
    <t>3. Elaboración y expedición de los actos administrativos correspondientes</t>
  </si>
  <si>
    <t xml:space="preserve">4. Realizar la actualización de la información en el aplicativo ALDIA </t>
  </si>
  <si>
    <t>5. Depurar y actualizar información suministrada por los usuarios referente a matriculas de aeronaves en el aplicativo SIGA</t>
  </si>
  <si>
    <t>Evaluar la viabilidad de cancelación del 100% de matrículas inscritas en el Registro Aeronáutico Nacional en condición de inactividad mayor a tres (3) años.</t>
  </si>
  <si>
    <t>Evaluar la viabilidad de cancelación del 25% de matrículas inscritas en el Registro Aeronáutico Nacional en condición de inactividad mayor a tres (3) años.</t>
  </si>
  <si>
    <t>Matriculas de aeronaves inmersas en causal de cancelación</t>
  </si>
  <si>
    <t>Número de matriculas evaluadas /Número matrículas programadas para revisión</t>
  </si>
  <si>
    <t>1. Determinar las matrículas a evaluar, inscritas  en el Registro Aeronáutico Nacional en condición de inactividad mayor a tres (3) años.</t>
  </si>
  <si>
    <t>2. Realizar el estudio jurídico de cada aeronave para determinar si en cada caso aplica alguna de las causales de cancelación previstas por el RAC.</t>
  </si>
  <si>
    <t>3. Solicitar concepto técnico a las áreas competentes de ser necesario, para evaluar la viabilidad de cancelación de la matrícula de las aeronaves estudiadas.</t>
  </si>
  <si>
    <t xml:space="preserve">4. Iniciar la respectiva actuación administrativa de ser procedente, elaborar resolución y una vez ejecutoriada alimentar aplicativo SIGA y digitalizar el expediente en la herramienta mercurio dando cumplimiento ley de archivo.  </t>
  </si>
  <si>
    <t xml:space="preserve">Actualizar y fortalecer la reglamentación para la vigilancia de la Seguridad Operacional y de la Aviación Civil. </t>
  </si>
  <si>
    <t xml:space="preserve">Gestionar la expedición y/o modificaciones del 100% de las normas aeronáuticas con fundamento en las regulaciones de la OACI y otros organismos de la Aviación Civil o según necesidades de la aviación nacional </t>
  </si>
  <si>
    <t xml:space="preserve">Gestionar la expedición y/o modificaciones del 60% de las normas aeronáuticas con fundamento en las regulaciones de la OACI y otros organismos de la Aviación Civil o según necesidades de la aviación nacional </t>
  </si>
  <si>
    <t>Proyectos de enmienda monitoreados a la regulación aeronáutica</t>
  </si>
  <si>
    <t>Número de proyectos de enmienda monitoreados /Total enmiendas programados a monitorear</t>
  </si>
  <si>
    <t>1. Levantar la relación de enmiendas propuestas objeto de monitoreo a través de un caudro control de enmiendas.</t>
  </si>
  <si>
    <t xml:space="preserve">2. Seguimientos trimestrales que monitoreen los proyectos de enmienda, generando actas que evidencien los seguimientos </t>
  </si>
  <si>
    <t>Mejorar los niveles de seguridad operacional a través de la investigación de accidentes.</t>
  </si>
  <si>
    <t>Realizar en menos de 365 días, en promedio, la  investigación de accidentes e incidentes graves.</t>
  </si>
  <si>
    <t>GESTION DE RECOMENDACIONES
Promover la implentacion de las lecciones aprendidas en la investigación de accidentes e incidentes graves,  gestionando oportunamente el 100% de las recomendaciones derivadas de las investigaciones terminadas.</t>
  </si>
  <si>
    <t>Porcentaje de recomendaciones gestionadas</t>
  </si>
  <si>
    <t>No. Recomendaciones gestionadas x 100/
No. Recomendaciones totales</t>
  </si>
  <si>
    <t>1. Originar el proceso de cumplimiento de las recomendaciones, gestionando el 100% de las recomendaciones de los Informes Finales de Investigacion de Accidentes e Incidentes Graves terminados en el IV trimestre de 2022, a las entidades encargadas de su cumplimiento.</t>
  </si>
  <si>
    <t>DIRECCIÓN TECNICA DE INVESTIGACIÓN DE ACCIDENTES</t>
  </si>
  <si>
    <t>DIRECTOR TECNICO DE INVESTIGACIÓN DE ACCIDENTES</t>
  </si>
  <si>
    <t>2. Originar el proceso de cumplimiento de las recomendaciones, gestionando el 100% de las recomendaciones de los Informes Finales de Investigacion de Accidentes e Incidentes Graves terminados en el I trimestre de 2023, a las entidades encargadas de su cumplimiento.</t>
  </si>
  <si>
    <t>3. Originar el proceso de cumplimiento de las recomendaciones, gestionando el 100% de las recomendaciones de los Informes Finales de Investigacion de Accidentes e Incidentes Graves terminados en el II trimestre de 2023, a las entidades encargadas de su cumplimiento.</t>
  </si>
  <si>
    <t>4. Originar el proceso de cumplimiento de las recomendaciones, gestionando el 100% de las recomendaciones de los Informes Finales de Investigacion de Accidentes e Incidentes Graves terminados  en el III trimestre de 2023, a las entidades encargadas de su cumplimiento.</t>
  </si>
  <si>
    <t>INVESTIGACIÓN DE ACCIDENTES E INCIDENTES GRAVES 2022 - 2023
Terminar el 100% de las investigaciones pendientes de accidentes e incidentes graves (eventos), ocurridos en el año 2022, y el 15% de la totalidad de los eventos que ocurran en el año 2023.</t>
  </si>
  <si>
    <t>Porcentaje de Informes Finales de investigaciones de eventos 2022 y 2023 finalizados</t>
  </si>
  <si>
    <t>Número de investigaciones eventos 2022 y 2023 finalizadas x 100 / Número de eventos pendientes (2022) u ocurridos (2023).</t>
  </si>
  <si>
    <t>1. Terminar el 30% de las investigaciones de accidentes e incidentes graves que estaban pendientes a 31-dic-22.</t>
  </si>
  <si>
    <t xml:space="preserve">2. Terminar el 30% de las investigaciones de accidentes e incidentes graves que estaban pendientes a 31-dic-22. </t>
  </si>
  <si>
    <t xml:space="preserve">3. Terminar el 30% de las investigaciones de accidentes e incidentes graves que estaban pendientes a 31-dic-22. </t>
  </si>
  <si>
    <t>4. Terminar el 10% de las investigaciones de accidentes e incidentes graves que estaban pendientes a 31-dic-22.</t>
  </si>
  <si>
    <t>5. Terminar el 15% de las investigaciones de accidentes e incidentes graves ocurridos en el año 2023.</t>
  </si>
  <si>
    <t>INVESTIGACIÓN DE INCIDENTES
Terminar el 100% de las investigaciones de incidentes ocurridos en el año 2022, y hasta septiembre de 2023.</t>
  </si>
  <si>
    <t>Porcentaje de Informes Finales de investigaciones de incidentes 2022 y 2023 finalizados.</t>
  </si>
  <si>
    <t>Número de investigaciones de incidentes finalizadas x 100 / Número de incidentes ocurridos.</t>
  </si>
  <si>
    <t>1. Terminar la investigación de los Incidentes ocurridos en el año 2022.</t>
  </si>
  <si>
    <t>2. Terminar la investigación de los Incidentes ocurridos en el I trimestre 2023.</t>
  </si>
  <si>
    <t>3. Terminar la investigación de los Incidentes ocurridos en el II trimestre 2023.</t>
  </si>
  <si>
    <t>4. Supervisar a los operadores aéreos en la terminación de la investigación de los Incidentes ocurridos en el III trimestre 2023.</t>
  </si>
  <si>
    <t>Promover la cultura de seguridad operacional y comunicar sobre investigación de accidentes</t>
  </si>
  <si>
    <t>Realizar el 100% de eventos y actividades programados, de promoción de seguridad operacional de manera virtual o presencial , en diferentes regiones del país</t>
  </si>
  <si>
    <t xml:space="preserve">PROMOCIÓN DE LA SEGURIDAD
Efectuar 8 actividades de promoción de seguridad operacional en diferentes regiones del país, o de manera virtual. </t>
  </si>
  <si>
    <t>Porcentaje de actividades de promoción de seguridad operacional efectuadas</t>
  </si>
  <si>
    <t>Número de actividades realizadas x 100/
Número de actividades planeadas</t>
  </si>
  <si>
    <t>1. Efectuar una (1) actividad de promoción de Seguridad Operacional.</t>
  </si>
  <si>
    <t>2. Efectuar  tres (3) actividades de promoción de Seguridad Operacional.</t>
  </si>
  <si>
    <t>3. Efectuar  dos (2) actividades de promoción de Seguridad Operacional.</t>
  </si>
  <si>
    <t>4. Efectuar dos (2) actividades de promoción de Seguridad Operacional.</t>
  </si>
  <si>
    <r>
      <rPr>
        <b/>
        <sz val="12"/>
        <color theme="1" tint="0.34998626667073579"/>
        <rFont val="Arial Narrow"/>
        <family val="2"/>
      </rPr>
      <t xml:space="preserve">
8. DESARROLLO DEL TALENTO HUMANO DEL SECTOR 
</t>
    </r>
    <r>
      <rPr>
        <sz val="12"/>
        <color theme="1" tint="0.34998626667073579"/>
        <rFont val="Arial Narrow"/>
        <family val="2"/>
      </rPr>
      <t xml:space="preserve">
Fortalecer la gestión del conocimiento para lograr el desarrollo integral y sostenible del talento humano, promoviendo y robusteciendo procesos de apropiación del conocimiento, la investigación y la innovación en los territorios, en línea con el crecimiento de la aviación civil en Colombia</t>
    </r>
  </si>
  <si>
    <t>Disponer de un sistema de gestión del Talento Humano que permita responder a la transformación de la economía productiva del Sector Aeronáutico en términos de un talento humano suficiente y adecuado</t>
  </si>
  <si>
    <t xml:space="preserve">Consolidar el modelo de operación del PIC  para  desarrollar el proceso de capacitación y formación alineado con el ciclo de vida del servidor público (ingreso, desarrollo y retiro) </t>
  </si>
  <si>
    <t>Desarrollar al 100% el Plan Institucional de Capacitación - PIC</t>
  </si>
  <si>
    <t>Ejecución Plan Institucional de Capacitación - PIC 2023</t>
  </si>
  <si>
    <t>Plan Institucional de Capacitación - PIC 2023 formulado, aprobado y publicado</t>
  </si>
  <si>
    <t>1. Formulación, aprobación y publicación del Plan Institucional de Capacitación - PIC 2023.</t>
  </si>
  <si>
    <t>SECRETARIA GENERAL</t>
  </si>
  <si>
    <t>DIRECCIÓN DE GESTIÓN HUMANA</t>
  </si>
  <si>
    <t xml:space="preserve">PATRICIA CÁRDENAS ATEHORTÚA. -  INGRID GIRALDO MONTENEGRO. </t>
  </si>
  <si>
    <t>Una (1) campaña de comunicación trimestral</t>
  </si>
  <si>
    <t>2. Promover mediante campañas de comunicación la participación de los servidores en las actividades académicas del PIC 2023.</t>
  </si>
  <si>
    <t>Porcentaje (%) de avance en el cumplimiento del Plan Institucional de Capacitación - PIC en el periodo</t>
  </si>
  <si>
    <t>3. Ejecución del Plan Institucional de Capacitación - PIC 2023.</t>
  </si>
  <si>
    <t>Informe de resultados encuesta de evaluación de impacto PIC - 2023</t>
  </si>
  <si>
    <t>4. Evaluar el Plan Institucional de Capacitación en términos de su impacto en la Entidad y en los participantes de las actividades académicas del PIC</t>
  </si>
  <si>
    <t>Matriz DNAO PIC 2024 V1</t>
  </si>
  <si>
    <t>5. Diagnóstico de Necesidades de Aprendizaje Organizacional - DNAO PIC 2024 V1.</t>
  </si>
  <si>
    <t>Desarrollar una oferta académica pertinente para el sector, que responda a lo establecido en los Marcos de Cualificaciónpara el sector del transporte modo aéreo</t>
  </si>
  <si>
    <t>Actualizar y desarrollar la oferta académica, con base en los productos del proyecto de investigación del Marco Nacional de Cualificaciones del Sector de Aviación Civil</t>
  </si>
  <si>
    <t>Ejecución Oferta Académica 2023</t>
  </si>
  <si>
    <t>Oferta Académica desarrollada</t>
  </si>
  <si>
    <t>1. Elaboración de la programación académica.</t>
  </si>
  <si>
    <t>SECRETARÍA CENTRO DE ESTUDIOS AERONÁUTICOS CEA</t>
  </si>
  <si>
    <t>GRUPO DE PLANEACIÓN DE LA EDUCACIÓN DIRECCIÓN ACÁDEMICA</t>
  </si>
  <si>
    <t>2. Desarrollo de  las actividades de la oferta académica.</t>
  </si>
  <si>
    <t>3. Seguimiento y consolidación de los resultados de la ejecución de la oferta académica.</t>
  </si>
  <si>
    <t>Crear un sistema especializado de contacto entre el personal que labora en el sector y  la oferta de empleo disponible especializada.</t>
  </si>
  <si>
    <t>Diseñar la plataforma del sistema especializado</t>
  </si>
  <si>
    <t>Diseño de la plataforma</t>
  </si>
  <si>
    <t>Plataforma diseñada</t>
  </si>
  <si>
    <t>1. Realizar el diseño de la plataforma del sistema especializado</t>
  </si>
  <si>
    <t>Realizar un analisis de la movilidad laboral del personal aeronautico</t>
  </si>
  <si>
    <t>Analisis realizado</t>
  </si>
  <si>
    <t>2. Formular un documento de diagnostico que evidencie la movilidad laboral del personal aeronautico.</t>
  </si>
  <si>
    <t>Fortalecer la infraestructura, equipamiento tecnológico del CEA necesario para atender la demanda a nivel nacional.</t>
  </si>
  <si>
    <t xml:space="preserve"> Gestionar la propuesta de estudios y diseño de  los proyectos para el fortalecimiento de la infraestructura, equipamiento tecnológico del CEA necesario para atender la demanda a nivel nacional</t>
  </si>
  <si>
    <t>Avance en la ejecución  Proyecto  para el fortalecimiento de la infraestructura</t>
  </si>
  <si>
    <t>Porcentaje (%) de avance en la propuesta de estudios y diseño del proyecto</t>
  </si>
  <si>
    <t>1. Realizar estudios y diseño del proyecto de construcción y equipamiento del edificio CEA</t>
  </si>
  <si>
    <t>2 Realizar estudios y diseño para la construcción y equipamiento del Centro de Entrenamiento de Bomberos Aeronáuticos.</t>
  </si>
  <si>
    <t>3 Realizar estudios y diseño de implementación y desarrollo de infraestructura física y tecnologica en los territorios de la Colombia profunda.</t>
  </si>
  <si>
    <t>Consolidar el desarrollo de la investigación como eje estratégico en el campo aeronáutico y aeroespacial, con la triada academia, industria, Estado; que contribuya con el progreso del país a través de proyectos de ciencia, tecnología e innovación.</t>
  </si>
  <si>
    <t>Obtener la categoría B de Minciencias para el Grupo GINA</t>
  </si>
  <si>
    <t>Fortalecer el grupo Gina para que atienda las diferentes líneas y promover el trabajo interdisciplinario e interinstitucional para brindar soluciones prácticas en materia de seguridad operacional, aviación civil, sostenibilidad ambiental y económica, a las problemáticas operacionales de la Aerocivil y del  sector transporte modo aéreo en cumplimiento de los planes y programas generados por la entidad, tales  como: PNACOL, Plan de seguridad operacional (PCSO y Plan AVSEC), programas como PEGASO y AVSEC, entre otros, para ofrecer alternativas de alto impacto al sector aeronáutico.</t>
  </si>
  <si>
    <r>
      <t>Avance en la ejecución Proyecto para el</t>
    </r>
    <r>
      <rPr>
        <strike/>
        <sz val="12"/>
        <color theme="1" tint="0.34998626667073579"/>
        <rFont val="Arial Narrow"/>
        <family val="2"/>
      </rPr>
      <t xml:space="preserve"> </t>
    </r>
    <r>
      <rPr>
        <sz val="12"/>
        <color theme="1" tint="0.34998626667073579"/>
        <rFont val="Arial Narrow"/>
        <family val="2"/>
      </rPr>
      <t>fortalecimiento de la infraestructura que fortalezca el grupo Gina.</t>
    </r>
  </si>
  <si>
    <t>Porcentaje de avance formulación de proyecto sobre Equidad de género Aerocivil</t>
  </si>
  <si>
    <t>1. Formular un proyecto sobre Equidad de género Aerocivil</t>
  </si>
  <si>
    <t>Porcentaje de Avance ejecución proyecto sobre Equidad de género Aerocivil</t>
  </si>
  <si>
    <t>2. Continuar en el proyecto Globe para promover ciencia, tecnología y matemáticas (STEM); y actualizar la línea de investigación protección al medio ambiente  por sostenibilidad ambiental, enfatizando en temas medioambientales</t>
  </si>
  <si>
    <t>Porcentaje de Avance definición de lineamientos de la propiedad intelectual en el CEA</t>
  </si>
  <si>
    <t>3. Participar en escenarios de desarrollo y/o investigación de tematicas aeronáuticas y espaciales</t>
  </si>
  <si>
    <t xml:space="preserve"> Cantidad de espacios de participación institucionales en temas espaciales concretados</t>
  </si>
  <si>
    <t>4. Definir los lineamientos de la propiedad intelectual en el CEA y capacitar a la comunidad académica en temas de propiedad intelectual</t>
  </si>
  <si>
    <t xml:space="preserve">Establecer un Centro de Pensamiento Aeronáutico integrado por un Centro de Investigaciones y un Observatorio del transporte aéreo soportado en Estadística y Ciencias de Datos, para generar conocimiento fundamentado en estudios sectoriales en diversos campos de la aviación civil </t>
  </si>
  <si>
    <t>Formular el diseño del  Centro  I+D+i para el Centro de pensamiento en el marco de las directrices institucionales y de las necesidades del sector transporte modo aéreo</t>
  </si>
  <si>
    <t>Realizar el estudio de prefactibilidad del proyecto del Centro de Pensamiento (Centro de Investigación y Observatorio de Transporte Aéreo) , en el marco de las directrices institucionales y de las necesidades del sector transporte modo aéreo</t>
  </si>
  <si>
    <t>Estudio de prefactibilidad</t>
  </si>
  <si>
    <t>Un estudio de prefactibilidad del Centro de Pensamiento</t>
  </si>
  <si>
    <t>1. Realizar el estudio de prefactibilidad del proyecto del Centro de Pensamiento del sector transporte, modo aéreo.</t>
  </si>
  <si>
    <t>Alcanzar una amplia oferta educativa extensiva a los territorios, orientada a la gestión aeronáutica integral, que responda a las necesidades de la transformación productiva del Transporte Aéreo en diferentes niveles y campos de formación.</t>
  </si>
  <si>
    <t xml:space="preserve">Fortalecer el modelo de aseguramiento de la calidad en los servicios educativos que ofrece el CEA </t>
  </si>
  <si>
    <t xml:space="preserve"> Ampliar y actualizar el modelo de aseguramiento de la calidad en los servicios educativos que ofrece el CEA </t>
  </si>
  <si>
    <t>Mejoramiento del Modelo de Aseguramiento de Calidad para los procesos académicos del CEA</t>
  </si>
  <si>
    <t>Un documento actualizado de Aseguramiento de la Calidad</t>
  </si>
  <si>
    <t>1. Actualizar el modelo de aseguramiento de la calidad</t>
  </si>
  <si>
    <t>Un Modelo de aseguramiento aprobado</t>
  </si>
  <si>
    <t xml:space="preserve">2. Aprobar el modelo de aseguramiento de la calidad por parte de las instancias competentes </t>
  </si>
  <si>
    <t>Número de estrategias diseñadas / Número de estrategias planteadas</t>
  </si>
  <si>
    <t xml:space="preserve">3. Diseñar estrategias para fortalecer la cultura de la calidad en la educación </t>
  </si>
  <si>
    <t>Fortalecer los programas académicos de educación continua de acuerdo a los roles misionales de la entidad con enfoque nacional e internacional</t>
  </si>
  <si>
    <t>Actualizar los programas académicos de educación continua de acuerdo con los roles misionales de la entidad  con enfoque nacional e internacional (25% de la Oferta)</t>
  </si>
  <si>
    <t>Actualización de la Oferta Académica</t>
  </si>
  <si>
    <t>25% de la Oferta Académica Actualizada</t>
  </si>
  <si>
    <t>1.  fortalecer las unidades de instrucción / gestión aeronáutica (OJT), desarrollo de actividades académicas, entre otras</t>
  </si>
  <si>
    <t>2. Actualizar el diseño de la oferta académica  de acuerdo a la normatividad vigente haciéndolo extensivo a los territorios</t>
  </si>
  <si>
    <t xml:space="preserve">3. Facilitar la homologación en el marco de la flexibilidad curricular que se fundamenta en la estandarización de los programas de educación continua. </t>
  </si>
  <si>
    <t>Diseñar nuevas ofertas de educación formal de acuerdo a los roles misionales de la Entidad con enfoque nacional e internacional.</t>
  </si>
  <si>
    <t xml:space="preserve">  Crear programas académicos de educación formal de acuerdo con los roles misionales de la entidad   con enfoque nacional e internacional. </t>
  </si>
  <si>
    <t>Diseño del Programa de Tenología en Meteorología</t>
  </si>
  <si>
    <t>Un programa diseñado</t>
  </si>
  <si>
    <t>1.Diseñar el programa de Tecnologia en Gestión de Información Meteorologia</t>
  </si>
  <si>
    <t>Diseño del Programa Profesional en Administración Aeroportuaria</t>
  </si>
  <si>
    <t>2. Diseñar el programa profesional de Administración aeroportuaria</t>
  </si>
  <si>
    <t>Diseño del Programa de Tenología en Electrónica Aeronáutica</t>
  </si>
  <si>
    <t>3. Diseñar el programa Tecnologia  en Electronica Aeronáutica</t>
  </si>
  <si>
    <t>Proceso de homologación IES</t>
  </si>
  <si>
    <t>Número de personas en proceso de homologación sobre número de personas a homologar</t>
  </si>
  <si>
    <t>4. Facilitar la homologación en el marco de la flexibilidad curricular que se fundamenta en la estandarización de los programas de educación superior.</t>
  </si>
  <si>
    <t>Generar mecanismos de articulación de la educación media en en regiones para atender las necesidades de formación y capacitación en los territorios.</t>
  </si>
  <si>
    <t>Establecer los mecanismos para la articulación de la educación media en estrategia multicapas (ciclos propedéuticos) en las regionales con el CEA atendiendo las realidades de los territorios.</t>
  </si>
  <si>
    <t>Actualización Normatividad Vigente</t>
  </si>
  <si>
    <t>Un Documento generado</t>
  </si>
  <si>
    <t>1. Revisar la normatividad vigente en diferentes dimensiones del CEA</t>
  </si>
  <si>
    <t>Población Objetivo</t>
  </si>
  <si>
    <t>Un Documento generado sobre la población objetivo</t>
  </si>
  <si>
    <t xml:space="preserve">2. Establecer la población objetivo priorizando los territorios a impactar </t>
  </si>
  <si>
    <t>Proyecto Piloto</t>
  </si>
  <si>
    <t>Un Proyecto piloto formulado</t>
  </si>
  <si>
    <t>3. Iniciar proyecto piloto</t>
  </si>
  <si>
    <t>Disponer de un Plan Estratégico del desarrollo servicios educativos para el Talento Humano, utilizando herramientas de analítica, que permitan responder a las necesidades del Sector Aeronáutico en cantidad y calidad, alineado con el Sistema Nacional de Cualificaciones (SNC)</t>
  </si>
  <si>
    <t>Desarrollar acciones tendientes a responder a las necesidades de servicios educativos del sector aeronáutico, conforme a los resultados del Marco Nacional de Cualificaciones para la Avación Civil.</t>
  </si>
  <si>
    <t xml:space="preserve"> Establecer las acciones para articular los resultados de las cualificaciones obtenidas para la aviación civil con los demás componentes del sistema nacional de cualificaciones (SNC) (gestión del conocimiento)</t>
  </si>
  <si>
    <t>Divulgación y promoción del catalogo de cualificaciones</t>
  </si>
  <si>
    <t>Numero de actividades de socializacion del catalogo realizadas sobre las programadas</t>
  </si>
  <si>
    <t xml:space="preserve">1. Difundir y promover la apropiación del catálogo en IES e IETDH para que se actualicen o diseñen programas basados en Cualificaciones 
</t>
  </si>
  <si>
    <t>Documento actualizado de estudio de brechas</t>
  </si>
  <si>
    <t>Un Documento de estudio de brechas</t>
  </si>
  <si>
    <t xml:space="preserve">2. Actualizar el estudio de brechas de capital humano para determinar las ocupaciones emergentes y gestionar la actualización de la CUOC 
</t>
  </si>
  <si>
    <t>Convenios y/o Memorandos de Entendimientos (MOU)</t>
  </si>
  <si>
    <t>Minimo 2 convenios o MOU suscritos</t>
  </si>
  <si>
    <t xml:space="preserve">3. Establecer convenios y/o MOU con el MEN, SENA, Mintrabajo y DANE para garantizar su participación y contar con la metodología para llevar a cabo las diferentes acciones.
</t>
  </si>
  <si>
    <t>Participación de Aerocivil en la red de Alianza Pacífico</t>
  </si>
  <si>
    <t>Participación en mínimo 3 eventos de la red de Alianza Pacífico</t>
  </si>
  <si>
    <t>4. Gestionar la participación de la Aerocivil en la red de Alianza Pacífico (Perú, Chile y México) para promover la movilidad educativa y laboral que se basa en Cualificaciones.</t>
  </si>
  <si>
    <t>Desarrollar estrategias de inclusión en condiciones de equidad en la comunidad académica de la SCEA.</t>
  </si>
  <si>
    <t xml:space="preserve">Implementar estrategias para lograr un CEA inclusivo, en condiciones de igualdad en ambientes que favorezcan la integración y el respeto por la condición humana. </t>
  </si>
  <si>
    <t>Informe semestral de actividades</t>
  </si>
  <si>
    <t>1 Informe semestral de actividades</t>
  </si>
  <si>
    <t>1. Dar continuidad al Plan Ruta de Implementación de la Política de Inclusión 2022-2023.</t>
  </si>
  <si>
    <t>Estrategias diseñadas</t>
  </si>
  <si>
    <t>Mínimo 4 estrategias diseñadas</t>
  </si>
  <si>
    <t xml:space="preserve">2. Diseñar estrategias para fortalecer  integralmente la convivencia para la paz al interior de la comunidad académica. </t>
  </si>
  <si>
    <t>Política Institucional para la inclusión</t>
  </si>
  <si>
    <t xml:space="preserve"> Una Política Institucional para la inclusión aprobada</t>
  </si>
  <si>
    <t>3. Establecer una política institucional LGBTI Q+ , acompañada de un componente pedagógico dirigido a la Comunidad Académica del CEA, en coordinación con la Dirección de Gestión Humana.</t>
  </si>
  <si>
    <t>Promover el relacionamiento y la cooperación con entidades nacionales e internacionales impulsando la transformación productiva a partir de la generación, uso, apropiación y transferencia de conocimiento.</t>
  </si>
  <si>
    <t>Fortalecer la transformación productiva a partir de la generación, uso apropiación y transferencia del conocimiento</t>
  </si>
  <si>
    <t>Contar con Investigadores, y/o profesores (PhD, Magister) que generen productos de investigación, innovación y gestión del conocimiento</t>
  </si>
  <si>
    <t>Fortalecimiento de la Planta Docente y de Investigación</t>
  </si>
  <si>
    <t>Docentes e Investigadores beneficiados</t>
  </si>
  <si>
    <t>1. Gestionar ante el MEN y otras entidades competentes recursos para fortalecer la Planta de Docentes e Investigadores del CEA.</t>
  </si>
  <si>
    <t>Número de profesores vinculados a proyectos de investigación sobre Número total de profesores con perfil de investigador</t>
  </si>
  <si>
    <t>2. Consolidar un grupo de profesores para generar producción intelectual y actividad de investigación</t>
  </si>
  <si>
    <t>Evaluar el impacto y pertinencia de los convenios implementados, realizar los ajustes necesarios, continuar con los convenios vigentes y proponer nuevas alianzas</t>
  </si>
  <si>
    <t>Realizar convenios de cooperación académica y técnica con entidades nacionales e internacionales</t>
  </si>
  <si>
    <t>Propuesta de convenios de cooperación</t>
  </si>
  <si>
    <t>Una propuesta de convenio presentada</t>
  </si>
  <si>
    <t xml:space="preserve">1. Presentar la propuesta de las organizacioneso instituciones con las que se planea adelantar convenios de cooperación.
</t>
  </si>
  <si>
    <t>Convenios aprobados y firmados</t>
  </si>
  <si>
    <t>Convenios aprobados y firmados /Convenios propuestos</t>
  </si>
  <si>
    <t>2. Adelantar las gestiones necesarias para la firma de los convenios de cooperación aprobados</t>
  </si>
  <si>
    <t>Plan de actividades</t>
  </si>
  <si>
    <t>Un Plan de actividades elaborado</t>
  </si>
  <si>
    <t>3. Elaboración del plan de actividades a realizar a través de los convenios de cooperación</t>
  </si>
  <si>
    <t>Informe de Evaluación</t>
  </si>
  <si>
    <t>Un Informe de Evaluación presentado</t>
  </si>
  <si>
    <t>4.  Evaluar la pertinencia de los convenios de cooperación y las actividades asociadas a los mismos</t>
  </si>
  <si>
    <t xml:space="preserve">Política Talento Humano </t>
  </si>
  <si>
    <r>
      <rPr>
        <b/>
        <sz val="12"/>
        <color theme="3"/>
        <rFont val="Arial Narrow"/>
        <family val="2"/>
      </rPr>
      <t xml:space="preserve">
9. CONSOLIDACIÓN DE LA TRANSFORMACION INSTITUCIONAL</t>
    </r>
    <r>
      <rPr>
        <sz val="12"/>
        <color theme="3"/>
        <rFont val="Arial Narrow"/>
        <family val="2"/>
      </rPr>
      <t>: 
Consolidar la transformación institucional mediante el desarrollo de las políticas del MIPG soportadas en un conjunto de procedimientos y buenas prácticas, estableciendo mecanismos internos de gestión, control y cumplimiento desde lo operacional y táctico en la Entidad.</t>
    </r>
  </si>
  <si>
    <t>Consolidar estrategias para garantizar las mejores prácticas de gestión y desarrollo del talento humano, teniendo en cuenta las necesidades y retos del Transporte Aéreo, así como las competencias del personal que la conforma</t>
  </si>
  <si>
    <t xml:space="preserve">
Planta de personal provista de acuerdo con las necesidades del sector en el 100%</t>
  </si>
  <si>
    <t xml:space="preserve">
Implementar el proyecto de Fortalecimiento Institucional en el componente de planta de personal</t>
  </si>
  <si>
    <t xml:space="preserve">
Implementación del componente de planta de personal</t>
  </si>
  <si>
    <t>Recursos Aprobados</t>
  </si>
  <si>
    <t>1. Tramitar ante el Ministerio de Hacienda y Crédito Público la consecución de los recursos necesarios para la provisión de la planta autorizada.</t>
  </si>
  <si>
    <t xml:space="preserve">DIRECCIÓN DE GESTIÓN HUMANA 
</t>
  </si>
  <si>
    <t xml:space="preserve">
JOHANNA TERESA SANTAMARIA CAICEDO
JORGE ANDRES CRUZ LAROTTA
INGRID SULAY GIRALDO MONTENEGRO
CAROLINA REPIZO NÚÑEZ</t>
  </si>
  <si>
    <t>No. de empleos provistos /
 No. empleos de la planta legal</t>
  </si>
  <si>
    <t>2. Realizar la provisión de la planta autorizada de acuerdo con el Decreto 1294 de 2021 en un 75%.</t>
  </si>
  <si>
    <t>Documento estudio - plan piloto</t>
  </si>
  <si>
    <t>3. Efectuar un estudio para identificar los empleos suceptibles a proveer con personas en situación de discapacidad.</t>
  </si>
  <si>
    <t>Proyecto de acuerdo para la ejecución del Concurso de Méritos</t>
  </si>
  <si>
    <t>4. Dar continuidad a la fase de planeación del Concurso de Méritos para proveer los empleos en vacancia definitiva pertenecientes a la planta de personal de la Aeronáutica Civil.</t>
  </si>
  <si>
    <t>Talento Humano 
Seguimiento y Política de evaluación de Resultados del desempeño institucional</t>
  </si>
  <si>
    <t>Implementar y consolidar la estructura organizacional para que responda a los roles de autoridad, prestación del servicio y de investigación de accidentes, y que se encuentre debidamente alineado con el Plan Estratégico Aeronáutico 2030 a fin de robustecer la transformación institucional</t>
  </si>
  <si>
    <t>Implementar la estrategia de gestión para el cambio y la transformación cultural de la Entidad, en sus ejes de identidad institucional, gestión del cambio y creación de valor público (valores servicio público)</t>
  </si>
  <si>
    <t>Implementación de la estrategia de gestión para el cambio</t>
  </si>
  <si>
    <t>Actividades ejecutadas / Actividades Programadas * 100</t>
  </si>
  <si>
    <t>1. Continuar con la ejecución de las actividades de gestión para el cambio correspondientes a la intervención en los 3 ejes: identidad institucional, gestión del cambio y creación de valor público (valores servicio público).</t>
  </si>
  <si>
    <t>2. Desarrollar una estrategia de endomarketing para apoyar el proceso de gestión para el cambio y la transformación cultural de la Entidad</t>
  </si>
  <si>
    <t>Informe de resultados encuesta de medición de impacto acciones 2023 gestión del cambio y la transformación institucional</t>
  </si>
  <si>
    <t xml:space="preserve">3. Aplicar una encuesta para medir el impacto de las acciones correspondientes a la intervención en los tres ejes. </t>
  </si>
  <si>
    <t>Desarrollar al 100% el Plan de Trabajo Anual en Seguridad y Salud vigencia 2023 implementando el enfoque de género e inclusión de servidores con discapacidad.</t>
  </si>
  <si>
    <t>Plan de Trabajo Anual en Seguridad y Salud en el Trabajo vigencia 2023 implementando el enfoque de género e inclusión de servidores con discapacidad.</t>
  </si>
  <si>
    <t xml:space="preserve">% Avance de cumplimiento del Plan de Trabajo Anual en Seguridad y Salud en el Trabajo vigencia 2023 implementando el enfoque de género e inclusión de servidores con discapacidad. </t>
  </si>
  <si>
    <t>1. Definición del Plan de Trabajo Anual en Seguridad y Salud en el Trabajo 2023 implementando el enfoque de género e inclusión de servidores con discapacidad.</t>
  </si>
  <si>
    <t>2. Aprobación y publicación en la página web del Plan de Trabajo Anual en Seguridad y Salud en el Trabajo vigencia 2023 implementando el enfoque de género e inclusión de servidores con discapacidad.</t>
  </si>
  <si>
    <t>3, Ejecución del  Plan de Trabajo Anual en Seguridad y Salud en el Trabajo 2023 implementando el enfoque de género e inclusión de servidores con discapacidad.</t>
  </si>
  <si>
    <t>Desarrollar al 100% el Plan de Bienestar Social e Incentivos durante la vigencia 2023 implementando el  enfoque de género e inclusión de servidores con discapacidad.</t>
  </si>
  <si>
    <t>Plan de Bienestar Social e Incentivos 2023 implementando el  enfoque de género e inclusión de servidores con discapacidad.</t>
  </si>
  <si>
    <t>% Avance de cumplimiento del Plan de Bienestar Social e Incentivos 2023 implementando el enfoque de género e inclusión de servidores con discapacidad</t>
  </si>
  <si>
    <t>1. Definición del Plan de Bienestar e Incentivos 2023 implementando el  enfoque de género e inclusión de servidores con discapacidad.</t>
  </si>
  <si>
    <t>2. Aprobación y publicación en la página web del Plan de Bienestar Social e Incentivos durante la vigencia 2023 implementando el enfoque de género e inclusión de servidores con discapacidad.</t>
  </si>
  <si>
    <t>3. Ejecución del  Plan de Bienestar Social e Incentivos vigencia 2023 implementando el  enfoque de género e inclusión de servidores con discapacidad.</t>
  </si>
  <si>
    <t>Gestión del conocimiento y la innovación</t>
  </si>
  <si>
    <t xml:space="preserve">Implementar y desarrollar la política de Gestión del conocimiento e innovación a través de documentar las buenas practicas, ejercicios de transferencia del conocimiento y relevo generacional </t>
  </si>
  <si>
    <t>Implementar en el 100% el Sistema de Gestión del Conocimiento en la Aerocivil</t>
  </si>
  <si>
    <t xml:space="preserve"> Desarrollar estrategias para compartir y difundir el conocimiento garantizando su apropiación a nivel institucional.</t>
  </si>
  <si>
    <t>Implementación de la estrategia de gestion para el cambio</t>
  </si>
  <si>
    <t xml:space="preserve">1. Implementar las acciones de documentación de buenas prácticas, semilleros de conocimiento y relevo generacional en articulación con el Centro de Estudios Aeronáuticos – CEA. </t>
  </si>
  <si>
    <t xml:space="preserve">DIRECCIÓN DE GESTIÓN HUMANA Y SECRETARÍA CENTRO DE ESTUDIOS AERONÁUTICOS
</t>
  </si>
  <si>
    <t>Cantidad de eventos de transferencia de conocimiento ejecutadas / Total de actividades de transferencia programadas 2023.</t>
  </si>
  <si>
    <t>2. Integrar la Política GC+I con el Plan Institucional de Capacitación y relevo generacional en términos de transferencia interna de conocimiento.</t>
  </si>
  <si>
    <t xml:space="preserve">Actividades de acercamiento y sensibilización realizadas / Actividades de acercamiento y sensibilización programadas </t>
  </si>
  <si>
    <t xml:space="preserve">3. Dar continuidad a la fase 2 del programa de relevo generacional de la entidad en lo referente al acercamiento y sensiblización a los servidores públicos de la entidad. </t>
  </si>
  <si>
    <t xml:space="preserve">Metodología de la Gestión del Conocimiento en la Cooperacion Nacional e Internacional formalizada y socializada. </t>
  </si>
  <si>
    <t xml:space="preserve">4. Formalizar y socializar la Metodología de la Gestión del Conocimiento en la Cooperacion Nacional e Internacional. </t>
  </si>
  <si>
    <t xml:space="preserve">Planeación Institucional
Compras y Contratación Pública
Fortalecimiento Organizacional  y simplificacion de procesos
Gestión documental
</t>
  </si>
  <si>
    <t>Afianzar el Sistema Integrado de Gestión Institucional fortaleciendo la estructura organizacional a través de la actualización de procesos del mapa de procesos de la Entidad,  facilitando la planeación institucional y la gestión de riesgos estratégicos, administrando adecuadamente sus compras y contrataciones públicas e implementado las mejores prácticas en gestión documental, de manera tal que se mejore la prestación de los servicios de la entidad a los ciudadanos</t>
  </si>
  <si>
    <t xml:space="preserve"> Cumplir al 100% la implementación de la política de compras y contratación pública establecida por MIPG</t>
  </si>
  <si>
    <t>Cumplir con el 25%  la implementación de la política de compras y contratación pública establecida por MIPG</t>
  </si>
  <si>
    <t xml:space="preserve">Cumplimiento plan de acción de la política de compras y contratación pública </t>
  </si>
  <si>
    <t>1. Establecer plan de actividades para los puntos de mejora en el cumplimiento de la política de compras y contratación pública establecida por MIPG para vigencia 2023</t>
  </si>
  <si>
    <t xml:space="preserve">DIRECCIÓN ADMINISTRATIVA 
</t>
  </si>
  <si>
    <t>2. Cumplir las actividades establecidas como mejora y cumplimiento de la política de compras y contratación pública establecida por MIPG para vigencia 2023</t>
  </si>
  <si>
    <t>Lograr la depuración total de bienes muebles para dar de baja</t>
  </si>
  <si>
    <t xml:space="preserve">Depurar  minimo en un 30% los bienes muebles para dar de baja , del inventario realizado de años anteriores con corte a diciembre de 2021 </t>
  </si>
  <si>
    <t>Cumplimiento plan de bajas para bienes muebles  años anteriores con corte año 2021</t>
  </si>
  <si>
    <t>1. Realizar seguimiento mensual al plan de bajas de años anteriores con corte a 2021, que propenda por el cumplimiento del mismo de acuerdo a la meta para la vigencia 2023</t>
  </si>
  <si>
    <t>2. Adelantar los procesos de baja de bienes muebles correspondientes a la meta, teniendo en cuenta el plan de bajas de años anteriores con corte a 2021</t>
  </si>
  <si>
    <t>Depurar el  total de los bienes muebles para dar de baja  del inventario  realizado correspondiente al año 2022</t>
  </si>
  <si>
    <t>Cumplimiento plan de bajas para bienes muebles  del año 2022</t>
  </si>
  <si>
    <t>1. Programar y realizar los inventarios de bienes muebles para dar de baja, tanto a Nivel Regional como Nivel Central.</t>
  </si>
  <si>
    <t xml:space="preserve">2. Crear y hacer seguimiento al plan de bajas de bienes muebles a nivel nacional, de acuerdo con los inventarios realizados al cierre de 2022.
</t>
  </si>
  <si>
    <t>3. Adelantar los procesos de baja de bienes muebles correspondientes a la meta, teniendo en cuenta el plan de bajas vigencia 2022</t>
  </si>
  <si>
    <t>Capacitar  a los operadores del proceso de compra y contratación pública en la entidad, con el fin de fortalecer  el desarrollo de todas las actividades dentro de las diferentes etapas del proceso de compra y contratación pública.</t>
  </si>
  <si>
    <t>Implementar en el Nivel Central y Regional un plan de sensibilizaciones y fortalecimiento en el proceso de Gestión de Compras y Contrataciónes Públicas</t>
  </si>
  <si>
    <t xml:space="preserve">Cumplimiento plan de sensibilizaciones y  Fortalecimiento </t>
  </si>
  <si>
    <t>1. Crear plan de sensibilizaciones y fortalecimiento para Nivel Central y Regional  en el proceso de Gestión de Compras y Contrataciónes Públicas .</t>
  </si>
  <si>
    <t>2. Cumplir las actividades establecidas en el plan de sensibilizaciones y fortalecimiento para Nivel Central y  Regional  en el proceso de Gestión de Compras y Contrataciónes Públicas definido para 2023</t>
  </si>
  <si>
    <t xml:space="preserve">Actualizar la gestión  de Inmuebles de la Entidad </t>
  </si>
  <si>
    <t>Cartilla para la adquisición de Inmuebles implementado</t>
  </si>
  <si>
    <t xml:space="preserve">Cartilla para la adquisición de Inmuebles  </t>
  </si>
  <si>
    <t xml:space="preserve">1. Realizar una cartilla para la Adquisición de inmuebles (Incluyendo la gestión de comercialización que le permita a la entidad ser competitiva) </t>
  </si>
  <si>
    <t xml:space="preserve">GRUPO ADMINISTRACIÓN DE INMUEBLES </t>
  </si>
  <si>
    <t xml:space="preserve">Inventario de Inmuebles actualizado </t>
  </si>
  <si>
    <t xml:space="preserve">Inventario de Inmuebles  </t>
  </si>
  <si>
    <t>2. Iniciar la actualización del inventario de Inmuebles (incluyendo arrendamientos y comodatos)</t>
  </si>
  <si>
    <t>Modernizar el archivo de la UAEAC con la actualización o implementación de los Instrumentos Archivísticos según particularidad de cada uno, en cumplimiento de la normatividad vigente.</t>
  </si>
  <si>
    <t>Porcentaje de actualización e implementación de los instrumentos archivísticos</t>
  </si>
  <si>
    <t xml:space="preserve">
1. Adelantar la actualización de los Instrumentos archivísticos: 
* Cuadro de Clasificación Documental- CCD
* Tablas de Retención Documental- TRD
* Banco Terminológico- BANTER
* Programa de Gestión Documental- PGD
* Plan Institucional de Archivos- PINAR
* Tablas de Control de Acceso- TCA</t>
  </si>
  <si>
    <t>2.  Implementar el Sistema Integrado de Conservación - SIC</t>
  </si>
  <si>
    <t>3. Realizar seguimiento a la implementación del Sistema de Gestión de Documento Electrónico de Archivos (SGDEA)</t>
  </si>
  <si>
    <t>4. Realizar seguimiento al diligenciamiento del Formato Único de Inventario Documental de cada Archivo de Gestión en el Nivel Central y Regional, por medio del SGDEA.</t>
  </si>
  <si>
    <t>Actualizar el 100% de los procesos Estratégicos, Misionales, Apoyo y Evaluación del Sistema de Gestión,</t>
  </si>
  <si>
    <t>Finalizar la definición de los procesos del Sistema de Gestión de la entidad y actualizar la información documentada, teniendo en cuenta la nueva estructura organizacional de la Entidad establecida mediante el decreto 1294 de 2021  y articulada con el cronograma de actividades definido por el Grupo Innovación Organizacional</t>
  </si>
  <si>
    <t>Porcentaje de actualización del Sistema de Gestión de acuerdo con el Fortalecimiento Institucional.</t>
  </si>
  <si>
    <t>(Documentos realizados y,o actualizados /  Documentos  programados)*100</t>
  </si>
  <si>
    <t>1. Revisar y Actualizar las caracterizaciones de los procesos misionales del Sistema de Gestión, con el apoyo de los lideres y gestores, articulado con el cronograma de actividades definido por el Grupo Innovación Organizacional.</t>
  </si>
  <si>
    <t xml:space="preserve">OFICINA ASESORA DE PLANEACIÓN </t>
  </si>
  <si>
    <t xml:space="preserve">OFICINA ASESORA DE PLANEACIÓN 
</t>
  </si>
  <si>
    <t>2. Revisar y actualizar la información documentada de los procesos, con el apoyo de los lideres y gestores, articulado con el cronograma de actividades definido por el Grupo Innovación Organizacional.</t>
  </si>
  <si>
    <t>3. Revisar y actualizar los indicadores de los procesos del Sistema de Gestión, con el apoyo de los lideres y gestores, articulado con el cronograma de actividades definido por el Grupo Innovación Organizacional.</t>
  </si>
  <si>
    <t>(Actividades ejecutadas / Actividades programadas) * 100</t>
  </si>
  <si>
    <t>4. Realizar 6 sensibilizaciones del Sistema de Gestión</t>
  </si>
  <si>
    <t>Servicio al ciudadano</t>
  </si>
  <si>
    <t>Consolidar la administración del portafolio de proyectos de inversión que adelante la Aerocivil en el cuatrenio
Establecer, socializar y gestionar el portafolio de proyectos de la entidad</t>
  </si>
  <si>
    <t xml:space="preserve">Administración del portafolio de proyectos de inversión de la entidad 
Gestionar el portafolio de proyectos de  la entidad </t>
  </si>
  <si>
    <t>Implementar el modelo de gestión de proyectos de la Aerocivil en los niveles central y regional</t>
  </si>
  <si>
    <t>administración de proyectos / seguimiento de proyectos</t>
  </si>
  <si>
    <t>(Número de proyectos administrados / número de proyectos previstos en la vigencia)*100
(Número de proyectos ejecutados y cerrados / número de proyectos previstos en la vigencia)*100
Total de proyectos establecidos en el portafolio / Total de Proyectos Gestionados</t>
  </si>
  <si>
    <t>Construccion y administración del portafolio de proyectos de inversión de la entidad de la vigencia (aeronáuticos y aeroportuarios que generen desarrollo turístico, trasfronterizo y/o social)</t>
  </si>
  <si>
    <t>OFICINA GESTIÓN DE PROYECTOS</t>
  </si>
  <si>
    <t>Seguimiento a la ejecución y cierre de los proyectos aeronáuticos y aeroportuarios de la vigencia.</t>
  </si>
  <si>
    <t>Socializar el portafolio de proyectos y la metodologia con las diferentes areas de la entidad</t>
  </si>
  <si>
    <t xml:space="preserve">Gobierno Digital
Seguridad Digital
Servicio al ciudadano
Racionalización de Trámites
Participación ciudadana en la gestión pública
Transparencia y acceso a la información pública
</t>
  </si>
  <si>
    <t>Apoyar la transformación institucional y el cumplimiento de las metas institucionales a partir del portafolio de soluciones y proyectos definido por la capacidad de Arquitectura Empresarial y el Plan Estratégico de Tecnología de la Información (PETI), a partir de la implementación de un proceso de cambio hacia la cultura de las tecnologías digitales, que oriente la toma de decisiones basados en análisis, bajo criterios de calidad, seguridad y confianza digital, para lograr prestar servicios de forma eficiente a sus usuarios y ciudadanía en general, promoviendo la participación y un diálogo social con la ciudadanía y los grupos de interés</t>
  </si>
  <si>
    <t xml:space="preserve">Habilitación de los servicios ciudadanos digitales. </t>
  </si>
  <si>
    <t>Habilitar Servicios Ciudadanos Digitales - Carpeta Ciudadana iniciativas programadas</t>
  </si>
  <si>
    <t>Iniciativas de Servicios Ciudadanos Digitales habilitadas</t>
  </si>
  <si>
    <t>Iniciativas Habilitadas al ciudadano en la vigencia/ Iniciativas programadas en la vigencia</t>
  </si>
  <si>
    <t>1. Pruebas de las seis (6)  carpetas ciudadanas implementadas con el apoyo y acompañamiento de MinTIC y la Agencia Nacional Digital - AND</t>
  </si>
  <si>
    <t xml:space="preserve">SECRETARÍA TECNOLOGÍAS DE LA INFORMACIÓN </t>
  </si>
  <si>
    <t xml:space="preserve">SECRETARÍA DE TECNOLOGÍAS DE LA INFORMACIÓN - TI 
</t>
  </si>
  <si>
    <t>2. Habilitación de las seis (6) iniciativas de carpetas ciudadanas</t>
  </si>
  <si>
    <t>3. Realizar socialización y divulgación de los servicios ciudadanos digitales - carpetas ciudadanas habilitadas dirigidas tanto a nivel interno como externo.</t>
  </si>
  <si>
    <t>Asegurar la disponibilidad de los sistemas de información y servicios TI en un 95,0%</t>
  </si>
  <si>
    <t>Desarrollar e implementar una estrategia de seguimiento y control para el monitoreo de los sistemas de información y servicios TI.</t>
  </si>
  <si>
    <t>Disponibilidad de sistemas de información y servicios TI.</t>
  </si>
  <si>
    <t>D=((TSA-TI)/TSA)*100
Para todos los sistemas de información y servicios de TI, donde: 
•D es la disponibilidad mensual del servicio, en %, con una cifra decimal.
•TSA es el tiempo de servicio acordado, en minutos.
•TI es el tiempo de inactividad en minutos.</t>
  </si>
  <si>
    <t>1. Realizar el diagnóstico y análisis del cumplimiento de la atención de servicios de soporte (requerimientos-incidentes) de los funcionarios de la Aeronáutica Civil a los sistemas de información- TI mediante la herramienta de gestión de la mesa de servicio.</t>
  </si>
  <si>
    <t>2. Determinar y ejecutar los planes de mejora de acuerdo con el diagnóstico de cumplimiento de la atención de servicios de soporte (requerimientosincidentes del punto 1).</t>
  </si>
  <si>
    <t>3. Realizar el análisis y diagnóstico del cumplimiento de la atención a los servicios de TI (requerimientos-incidentes), a través de la mesa de servicios.</t>
  </si>
  <si>
    <t>4. Determinar y ejecutar los planes de mejora de acuerdo con el diagnóstico del cumplimiento de la atención a los servicios de TI (requerimientosincidentes),
a través de la mesa de servicios.</t>
  </si>
  <si>
    <t>5. Efectuar la medición y análisis del cumplimiento de los ANS a los contratos de soporte y mantenimiento de los sistemas de información y servicios administrados por la secretaria de Tecnologías de la Información, incluida la mesa de servicio.</t>
  </si>
  <si>
    <t>6. Determinar y ejecutar los planes de mejora a la medición de los ANS de los sistemas de Información y los servicios de TI, administrados por la secretaria de Tecnologías de la Información.</t>
  </si>
  <si>
    <t>7. Realizar el seguimiento y control de la disponibilidad del servicio de cada aplicación gestionada por la Secretaría de Tecnologías de la Información – TI.</t>
  </si>
  <si>
    <t>Desarrollar los proyectos TI para la transformación digital de la Aeronáutica Civil.</t>
  </si>
  <si>
    <t xml:space="preserve"> Actualizar y aprobar PETI para 2023-2026</t>
  </si>
  <si>
    <t>PETI actualizado y aprobado</t>
  </si>
  <si>
    <t>(Proyectos ejecutados / Proyectos planeados)*100</t>
  </si>
  <si>
    <t>1. Conformar el equipo de estructuración del PETI y del cronograma</t>
  </si>
  <si>
    <t>2.Iniciar el proceso de actualización del PETI</t>
  </si>
  <si>
    <t>3. Realizar el seguimiento a los proyectos definidos para la vigencia</t>
  </si>
  <si>
    <t>Desarrollar e implementar una solución tecnológica para apoyar el proceso de certificación y de vigilancia de prestadores de servicios a la aviación civil</t>
  </si>
  <si>
    <t>Diseñar, construir y poner en producción la solución tecnológica para apoyar el proceso de certificación y de vigilancia de prestadores de servicios a la aviación civil</t>
  </si>
  <si>
    <t>Avance de ejecución del proyecto</t>
  </si>
  <si>
    <t>Porcentaje de avance del proyecto</t>
  </si>
  <si>
    <t>1. Definir el alcance y los requerimientos funcionales y técnicos</t>
  </si>
  <si>
    <t>2. Apoyar a la Secretaría de Autoridad con el trámite de autorización de vigencias futuras</t>
  </si>
  <si>
    <t>3. Estructurar el proyecto para la etapa precontractual</t>
  </si>
  <si>
    <t>4. Adjudicar y dar inicio a la ejecución contractual</t>
  </si>
  <si>
    <t>Desarrollar las competencias digitales TI en los funcionarios de la Aeronáutica Civil</t>
  </si>
  <si>
    <t>Reducir en un 5% la brecha existente en el uso y Apropiación en los servicios T.I y/o sistemas de información 
priorizados</t>
  </si>
  <si>
    <t>Reducción de brecha existente en el uso y Apropiación</t>
  </si>
  <si>
    <t>Uso y Apropiación: Brecha inicial- Brecha final</t>
  </si>
  <si>
    <t>1. Realizar la actualización del modelo de uso y apropiación</t>
  </si>
  <si>
    <t>2. Determinar el(los) sistema(s) de información sobre(s) el(los) cuales se aplicará la Estrategia de Uso y Apropiación y ejecutar la estrategia.</t>
  </si>
  <si>
    <t xml:space="preserve">3. Realizar la medición de los resultados de la estrategia de Uso y apropiación, identificando el % de reducción de la brecha. </t>
  </si>
  <si>
    <t xml:space="preserve">Optimizar los portales con una plataforma tecnológica actualizada </t>
  </si>
  <si>
    <t>Diseñar y construir nuevos portales para la Entidad</t>
  </si>
  <si>
    <t xml:space="preserve">Portales nuevos diseñados y construidos </t>
  </si>
  <si>
    <t>No de portales construidos / No de portales diseñados</t>
  </si>
  <si>
    <t>1. Definir el alcance y los requerimientos funcionales y técnicos de la solución de portales para la Entidad</t>
  </si>
  <si>
    <t>2. Estructurar el proyecto para la etapa precontractual de la solución de portales para la Entidad</t>
  </si>
  <si>
    <t>3. Adjudicar y dar inicio a la ejecución contractual de la solución de portales para la Entidad.</t>
  </si>
  <si>
    <t>Revisar, actualizar e
implementar la estrategia
de Seguridad de la Información</t>
  </si>
  <si>
    <t>Revisar y actualizar la
estrategia de seguridad de
la información</t>
  </si>
  <si>
    <t>Avance del dominio de
seguridad de la
información en el PETI</t>
  </si>
  <si>
    <t>(Actividades ejecutadas/
Actividades planeadas)
*100%</t>
  </si>
  <si>
    <t xml:space="preserve">1. Elaborar borrador del plan de ciberseguridad y DRP
dentro del PETI. </t>
  </si>
  <si>
    <t>2. Aprobar el componente del dominio de seguridad de la información en lo que respecta al plan de ciberseguridad y DRP para el PETI</t>
  </si>
  <si>
    <t>Gestión Estadística</t>
  </si>
  <si>
    <t>Implementar 100% la gestión de información estadística  y la toma de decisiones estratégicas de la Entidad basada en datos</t>
  </si>
  <si>
    <t xml:space="preserve">Fortalecer la Gestión de Información estadística </t>
  </si>
  <si>
    <t>% de Avance en el fortalecimiento de Información estadística</t>
  </si>
  <si>
    <t>1. Revisar e implementar la Política Gestión Estadística (Identificar los indicadores para el Plan Estadístico Nacional PEN)</t>
  </si>
  <si>
    <t>OFICINA ANALÍTICA</t>
  </si>
  <si>
    <t>2. Publicar y divulgar la Política de Gestión Estadística</t>
  </si>
  <si>
    <t>3. Identificar y caracterizar los actores (usuarios, grupos de interés y grupos de valor) a tener en cuenta en los procesos de planeación estadística.</t>
  </si>
  <si>
    <t>4. Identificar la demanda de información con base a las necesidades identificadas de los actores.</t>
  </si>
  <si>
    <t>5. Diagnosticar el estado de la actividad estadística en la Entidad con base al entorno institucional y la implementación de los lineamientos, Normas y estándares definidos en el SEN</t>
  </si>
  <si>
    <t>6. Definir procedimientos para la generación, procesamiento, reporte o difusión de información estadística.</t>
  </si>
  <si>
    <t>7. Conformar el inventario de información estadística:
- Operaciones estadísticas
- Registros administrativos
- Indicadores con su línea base</t>
  </si>
  <si>
    <t>8. Definir linea base que permita realizar el diagnóstico para el fortalecimiento o uso estadístico de registros administrativos misionales.</t>
  </si>
  <si>
    <t xml:space="preserve">Diseñar, documentar e implementar el modelo de gestión de Analítica 
</t>
  </si>
  <si>
    <t>Modelo de gestión de analítica implementado</t>
  </si>
  <si>
    <t>1. Diseñar y documentar el modelo de gestión de analítica.</t>
  </si>
  <si>
    <t>2. Socializar y ajustar el modelo de gestión de analítica.</t>
  </si>
  <si>
    <t>3. Aprobar el el modelo de gestión de analítica.</t>
  </si>
  <si>
    <t>4. Implementar el modelo de gestión de analítica.</t>
  </si>
  <si>
    <t>Control Interno</t>
  </si>
  <si>
    <t>Fortalecer el Sistema de Control Interno, desarrollando el modelo de las líneas de defensa por medio de estrategias orientadas a promover el ambiente de control, la gestión del riesgo, las actividades de control, la información, comunicación y el monitoreo, involucrando todos los procesos y actores del Sistema Integral de Gestión</t>
  </si>
  <si>
    <t xml:space="preserve">Mejoramiento del Sistema de Control Interno </t>
  </si>
  <si>
    <t xml:space="preserve"> Evaluación Semestral del Sistema de Control Interno
</t>
  </si>
  <si>
    <t xml:space="preserve">% de avance Evaluación del Sistema de Control Interno </t>
  </si>
  <si>
    <t xml:space="preserve">Vigencia actual / vigencia anterior </t>
  </si>
  <si>
    <t xml:space="preserve">1. Aprobación Plan de Auditoria V2. Vigencia 2023  </t>
  </si>
  <si>
    <t>OFICINA DE CONTROL INTERNO</t>
  </si>
  <si>
    <t>2. Cumplimiento del plan de auditorias vigencia 2023</t>
  </si>
  <si>
    <t xml:space="preserve">3. Estructurar el Mapa de Aseguramiento Institucional (Secretaria de Autoridad Aeronáutica, Proceso Financiero y de Contratación) </t>
  </si>
  <si>
    <t xml:space="preserve"> Gestión presupuestal y eficiencia del gasto público</t>
  </si>
  <si>
    <t xml:space="preserve">Fortalecer la gestión financiera a través de mejores prácticas </t>
  </si>
  <si>
    <t>Implementar estrategias que permitan optimizar la totalidad de los procesos financieros, haciéndolos más eficientes y así mejorar los resultados de las auditorías realizadas por los entes de control</t>
  </si>
  <si>
    <t>Acompañar a las Áreas generadoras de información para  fortalecer la gestión presupuestal, contable y financiera, apuntando al fenecimiento de la cuenta</t>
  </si>
  <si>
    <t>Porcentaje de acompañamientos a las áreas</t>
  </si>
  <si>
    <t>Número de acompañamientos realizados a las áreas/ número de acompañamientos planeados a las áreas *100%</t>
  </si>
  <si>
    <t>1. Establecer espacios participativos con las Áreas Ejecutoras, Direcciones Regionales y Aeropuertos,  para fortalecer la gestión financiera, presupuestal y contable de la Aerocivil, y lograr el fenecimiento de la cuenta anual por parte de la CGR. Se desarrollarán mesas de trabajo cada dos meses</t>
  </si>
  <si>
    <t xml:space="preserve">DIRECCIÓN FINANCIERA
</t>
  </si>
  <si>
    <t>2. Mantener, divulgar y socializar los lineamientos normativos e institucionales de las actividades que desarrolla la Dirección Financiera y las áreas fuente de información financiera. Divulgación semestral.</t>
  </si>
  <si>
    <t>Transparencia, acceso a la información pública y lucha contra la corrupción
Integridad</t>
  </si>
  <si>
    <t>Garantizar el ejercicio del derecho fundamental de acceder a la información, divulgando activamente la información pública sin que medie solicitud alguna (transparencia activa - Pagina web); así como responder de buena fe, de manera adecuada, veraz, oportuna y gratuita a las solicitudes de acceso a la información pública (transparencia pasiva) con la finalidad de interactuar con la ciudadanía y fomentar el control social.</t>
  </si>
  <si>
    <t>Implementar el 100% de la política de transparencia, acceso a la información y lucha contra la corrupción.</t>
  </si>
  <si>
    <t>Realizar campañas de sensibilización internas y externas respecto a (i) los referentes éticos y disciplinarios a los que se encuentran sujetos los servidores públicos de la Unidad Administrativa Especial de Aeronáutica Civil, y (ii) los canales de comunicación para presentar denuncias o quejas por la posible comisión de actos de corrupción.</t>
  </si>
  <si>
    <t xml:space="preserve">Sensibilización en materia disciplinaria </t>
  </si>
  <si>
    <t>(Actividades Ejecutadas / Actividades programadas) * 100%</t>
  </si>
  <si>
    <t xml:space="preserve">1. Definir las temáticas y los recursos mediante los cuales se desarrollarán las campañas de sensibilización disciplinaria, identificando cuáles serán internas y/o externas. </t>
  </si>
  <si>
    <t>OFICINA DE CONTROL DISCIPLINARIO INTERNO</t>
  </si>
  <si>
    <t xml:space="preserve">2. Elaborar el contenido y diseño de las campañas de sensibilización disciplinaria. </t>
  </si>
  <si>
    <t>3. Publicar, a través de los diferentes canales internos y externos de la Entidad, las piezas gráficas y/o audiovisuales de las campañas de sensibilización disciplinaria.</t>
  </si>
  <si>
    <t>4. Finiquitar el trámite respecto de los asuntos disciplinarios que se encuentran en etapa de instrucción, correspondiente a las vigencias 2013 a 2020</t>
  </si>
  <si>
    <t xml:space="preserve">Cumplir con la publicación y divulgación de la información de acuerdo a la normatividad vigente e implementar las acciones de la Política de Transparencia, Acceso a la Información y Lucha contra la corrupción </t>
  </si>
  <si>
    <t>Avance de las actividades del plan de acción de la politica</t>
  </si>
  <si>
    <t xml:space="preserve"> % de avance del plan de acción de la política de transparencia, acceso a la información y lucha contra la corrupcción</t>
  </si>
  <si>
    <t xml:space="preserve">1. Seguimiento al plan de acción de la politica derivado del autodiagnostico </t>
  </si>
  <si>
    <t>2. Articular el Plan Anticorrupcción y de Atención al Ciudadano con la politica de transparencia, acceso a la información y lucha contra la corrupcción.</t>
  </si>
  <si>
    <t>DIRECCIÓN GENERAL
SECRETARIA GENERAL
OFICINA ASESORA DE PLANEACIÓN</t>
  </si>
  <si>
    <t>Defensa Jurídica</t>
  </si>
  <si>
    <t>Posicionar y consolidar el que hacer Jurídico de la entidad frente al sector, orientado por un modelo de gerencia jurídica pública eficiente y eficaz que permita hacer efectiva la política de prevención del daño antijurídico adoptada por la Entidad.</t>
  </si>
  <si>
    <t xml:space="preserve">Implementar estrategias que permitan la mejora continua del proceso de Defensa Jurídica de la Entidad 
</t>
  </si>
  <si>
    <t xml:space="preserve">Implementar, hacer seguimiento y evaluar los resultados de la Política de Prevención del daño antijurídico de la Entidad. </t>
  </si>
  <si>
    <t>Documento con resultado de la implementación</t>
  </si>
  <si>
    <t>( Actividades realizadas/ Actividades planeadas ) *100</t>
  </si>
  <si>
    <t>1. Evaluar  los resultados de la implementacion del plan de acción de la política de prevencion del daño antijurídico 2023.</t>
  </si>
  <si>
    <t>OFICINA ASESORA JURÍDICA</t>
  </si>
  <si>
    <t>Matriz de seguimiento al cronograma</t>
  </si>
  <si>
    <t>2. Realizar Segiuimiento  y control al  cronograma del plan de acción de la política de prevención del daño antijurídico.</t>
  </si>
  <si>
    <t xml:space="preserve"> Política de Prevención del Daño Antijurídico 2023-2024 formulada y aprobada </t>
  </si>
  <si>
    <t xml:space="preserve">3. Formular y aprobar la Política de Prevención del Daño Antijurídico 2024 </t>
  </si>
  <si>
    <t>p</t>
  </si>
  <si>
    <t>Fortalecer la defensa jurídica de la Entidad.</t>
  </si>
  <si>
    <t>Porcentaje de avance en la realización de capacitaciones a los apoderados de la Oficina Jurídica.</t>
  </si>
  <si>
    <t>(Numero de capacitaciones realizadas/ Numero de capacitaciones planeadas ( 4) ) *100</t>
  </si>
  <si>
    <t>1. Capacitar a los funcionarios de la Oficina Asesora Jurídica en temas técnicos y jurídicos de la Entidad</t>
  </si>
  <si>
    <t>Implementar un  control y seguimiento de los procesos judiciales y extrajudiciales  con apoyo  de los aplicativos ekogui y orion con el fin de mantener actualizados</t>
  </si>
  <si>
    <t>Actualización a junio de la provisión contable en el aplicativo ekogui de todos los procesos judiciales en los que la Entidad actué como demandado</t>
  </si>
  <si>
    <t>(Actividades realizadas / Actividades planeadas)* 100</t>
  </si>
  <si>
    <t>1. Realizar  semestralmente la actualización de la provisión contable en el aplicativo ekogui de todos los procesos judiciales en los que la Entidad actué como demandado</t>
  </si>
  <si>
    <t>Documento de relatoria de fallos</t>
  </si>
  <si>
    <t>2. Construir una relatoria con los fallos mas relevantes proferidos por las altas cortes en materia aeronáutica</t>
  </si>
  <si>
    <t>Documento de auditoria realizada</t>
  </si>
  <si>
    <t>3. Realizar auditoria trimestral de los procesos judiciales y extrajudiciales en los que la entidad es parte</t>
  </si>
  <si>
    <t>Matriz de gestión de pago de sentencias y conciliaciones</t>
  </si>
  <si>
    <t>4. Actualizar la matriz de pago de sentencias y conciliaciones</t>
  </si>
  <si>
    <t>Planeación Institucional</t>
  </si>
  <si>
    <t>Facilitar la planeación institucional y la gestión de riesgos estratégicos a través del fortalecimiento en la coordinación entre las Direcciones Regionales Aeronáuticas y el nivel central con el propósito de atender las necesidades de los grupos de valor y partes interesadas, asegurando la participación ciudadana, la efectividad de sus derechos y la responsabilidad social aplicable a la Entidad</t>
  </si>
  <si>
    <t xml:space="preserve">Asegurar la continuidad de la prestación de los servicios aeronáuticos y aeroportuarios a los usuarios del transporte aereo atendiendo las necesidades de los grupos de valor y partes interesadas, en condiciones optimas de calidad, seguridad y eficiencia con vocación a los usuarios. </t>
  </si>
  <si>
    <t>Implementar la política de mantenimiento de la infraestructura aeroportuaria en las regionales aeronauticas  y sus Aeropuertos adscritos.</t>
  </si>
  <si>
    <t>Documento de necesidades  identificadas y priorizadas de mantenimiento de infraestructura aeroportuaria</t>
  </si>
  <si>
    <t>1. Identificar y priorizar las necesidades de mantenimiento de infraestructura aeroportuaria en los aeropuertos adscritos a las seis Direcciones Regionales Aeronáuticas.</t>
  </si>
  <si>
    <t>SUBDIRECCIÓN GENERAL</t>
  </si>
  <si>
    <t xml:space="preserve">Número de visitas  realizadas/ Número de visitas programadas </t>
  </si>
  <si>
    <t>2. Programar y realizar visitas de seguimiento al cumplimiento de la política de mantenimiento a las Direcciones Regionales y aeropuertos seleccionados.</t>
  </si>
  <si>
    <t>Contratos ejecutados / Contratos de mantenimiento suscritos * 100</t>
  </si>
  <si>
    <t>3. Verificar el desarrollo de la ejecución de los contratos asociados al mantenimiento de la infraestructura aeroportuaria que cumplan con lo señalado en la política de mantenimiento.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</si>
</sst>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0_ ;\-#,##0\ "/>
  </numFmts>
  <fonts count="87" x14ac:knownFonts="1">
    <font>
      <sz val="11"/>
      <color theme="1"/>
      <name val="Calibri"/>
      <family val="2"/>
      <scheme val="minor"/>
    </font>
    <font>
      <sz val="11"/>
      <color theme="1"/>
      <name val="Calibri"/>
      <family val="2"/>
      <scheme val="minor"/>
    </font>
    <font>
      <sz val="11"/>
      <color theme="0"/>
      <name val="Calibri"/>
      <family val="2"/>
      <scheme val="minor"/>
    </font>
    <font>
      <b/>
      <sz val="8"/>
      <color rgb="FFFFFFFF"/>
      <name val="Arial"/>
      <family val="2"/>
    </font>
    <font>
      <b/>
      <sz val="8"/>
      <color rgb="FFFFFF00"/>
      <name val="Arial"/>
      <family val="2"/>
    </font>
    <font>
      <b/>
      <sz val="8"/>
      <name val="Arial"/>
      <family val="2"/>
    </font>
    <font>
      <b/>
      <sz val="8"/>
      <color theme="1"/>
      <name val="Arial"/>
      <family val="2"/>
    </font>
    <font>
      <sz val="8"/>
      <color theme="1"/>
      <name val="Arial"/>
      <family val="2"/>
    </font>
    <font>
      <b/>
      <sz val="8"/>
      <color rgb="FFFF0000"/>
      <name val="Arial"/>
      <family val="2"/>
    </font>
    <font>
      <sz val="8"/>
      <name val="Arial"/>
      <family val="2"/>
    </font>
    <font>
      <b/>
      <sz val="12"/>
      <color rgb="FFFFFFFF"/>
      <name val="Arial"/>
      <family val="2"/>
    </font>
    <font>
      <sz val="8"/>
      <color theme="1"/>
      <name val="Calibri"/>
      <family val="2"/>
      <scheme val="minor"/>
    </font>
    <font>
      <sz val="8"/>
      <name val="Calibri"/>
      <family val="2"/>
      <scheme val="minor"/>
    </font>
    <font>
      <b/>
      <sz val="8"/>
      <color theme="1"/>
      <name val="Calibri"/>
      <family val="2"/>
      <scheme val="minor"/>
    </font>
    <font>
      <b/>
      <sz val="8"/>
      <color theme="1"/>
      <name val="Arial Narrow"/>
      <family val="2"/>
    </font>
    <font>
      <b/>
      <sz val="8"/>
      <name val="Arial Narrow"/>
      <family val="2"/>
    </font>
    <font>
      <sz val="10"/>
      <name val="Arial"/>
      <family val="2"/>
    </font>
    <font>
      <b/>
      <sz val="10"/>
      <color theme="1"/>
      <name val="Arial"/>
      <family val="2"/>
    </font>
    <font>
      <b/>
      <sz val="8"/>
      <color rgb="FFFF0000"/>
      <name val="Arial Narrow"/>
      <family val="2"/>
    </font>
    <font>
      <sz val="12"/>
      <color theme="1"/>
      <name val="Calibri"/>
      <family val="2"/>
      <scheme val="minor"/>
    </font>
    <font>
      <b/>
      <sz val="10"/>
      <color rgb="FFFFFFFF"/>
      <name val="Arial"/>
      <family val="2"/>
    </font>
    <font>
      <b/>
      <sz val="10"/>
      <color rgb="FFFFFF00"/>
      <name val="Arial"/>
      <family val="2"/>
    </font>
    <font>
      <b/>
      <sz val="10"/>
      <color theme="0"/>
      <name val="Arial"/>
      <family val="2"/>
    </font>
    <font>
      <sz val="8"/>
      <color theme="3"/>
      <name val="Arial"/>
      <family val="2"/>
    </font>
    <font>
      <sz val="8"/>
      <color theme="3"/>
      <name val="Calibri"/>
      <family val="2"/>
      <scheme val="minor"/>
    </font>
    <font>
      <sz val="10"/>
      <color theme="1"/>
      <name val="Calibri"/>
      <family val="2"/>
      <scheme val="minor"/>
    </font>
    <font>
      <sz val="12"/>
      <color theme="3"/>
      <name val="Arial Narrow"/>
      <family val="2"/>
    </font>
    <font>
      <b/>
      <sz val="12"/>
      <color theme="3"/>
      <name val="Arial Narrow"/>
      <family val="2"/>
    </font>
    <font>
      <sz val="12"/>
      <color theme="0"/>
      <name val="Calibri"/>
      <family val="2"/>
      <scheme val="minor"/>
    </font>
    <font>
      <sz val="26"/>
      <color theme="3"/>
      <name val="Bookman Old Style"/>
      <family val="1"/>
    </font>
    <font>
      <b/>
      <sz val="26"/>
      <color theme="3"/>
      <name val="Bookman Old Style"/>
      <family val="1"/>
    </font>
    <font>
      <b/>
      <sz val="28"/>
      <color theme="3"/>
      <name val="Bookman Old Style"/>
      <family val="1"/>
    </font>
    <font>
      <b/>
      <sz val="48"/>
      <color theme="3"/>
      <name val="Bookman Old Style"/>
      <family val="1"/>
    </font>
    <font>
      <sz val="28"/>
      <color theme="3"/>
      <name val="Bookman Old Style"/>
      <family val="1"/>
    </font>
    <font>
      <sz val="12"/>
      <name val="Arial"/>
      <family val="2"/>
    </font>
    <font>
      <sz val="12"/>
      <name val="Calibri"/>
      <family val="2"/>
      <scheme val="minor"/>
    </font>
    <font>
      <sz val="10"/>
      <name val="Calibri"/>
      <family val="2"/>
      <scheme val="minor"/>
    </font>
    <font>
      <sz val="12"/>
      <name val="Arial Narrow"/>
      <family val="2"/>
    </font>
    <font>
      <sz val="12"/>
      <color rgb="FF000000"/>
      <name val="Arial Narrow"/>
      <family val="2"/>
    </font>
    <font>
      <sz val="12"/>
      <color theme="3" tint="-0.249977111117893"/>
      <name val="Arial Narrow"/>
      <family val="2"/>
    </font>
    <font>
      <b/>
      <sz val="8"/>
      <color rgb="FF000000"/>
      <name val="Arial Narrow"/>
      <family val="2"/>
    </font>
    <font>
      <b/>
      <sz val="8"/>
      <color theme="3" tint="-0.249977111117893"/>
      <name val="Arial"/>
      <family val="2"/>
    </font>
    <font>
      <b/>
      <sz val="12"/>
      <color rgb="FFFFFF00"/>
      <name val="Arial"/>
      <family val="2"/>
    </font>
    <font>
      <b/>
      <sz val="9"/>
      <color rgb="FFFFFFFF"/>
      <name val="Arial"/>
      <family val="2"/>
    </font>
    <font>
      <sz val="12"/>
      <color theme="1" tint="0.34998626667073579"/>
      <name val="Arial Narrow"/>
      <family val="2"/>
    </font>
    <font>
      <b/>
      <sz val="9"/>
      <name val="Arial"/>
      <family val="2"/>
    </font>
    <font>
      <b/>
      <sz val="10"/>
      <name val="Arial Narrow"/>
      <family val="2"/>
    </font>
    <font>
      <b/>
      <sz val="10"/>
      <color theme="1"/>
      <name val="Arial Narrow"/>
      <family val="2"/>
    </font>
    <font>
      <sz val="12"/>
      <color theme="1" tint="0.249977111117893"/>
      <name val="Arial Narrow"/>
      <family val="2"/>
    </font>
    <font>
      <b/>
      <sz val="10"/>
      <color theme="3" tint="-0.249977111117893"/>
      <name val="Arial Narrow"/>
      <family val="2"/>
    </font>
    <font>
      <sz val="11"/>
      <color theme="1"/>
      <name val="Arial Narrow"/>
      <family val="2"/>
    </font>
    <font>
      <b/>
      <sz val="8"/>
      <color theme="3"/>
      <name val="Arial Narrow"/>
      <family val="2"/>
    </font>
    <font>
      <b/>
      <sz val="12"/>
      <color rgb="FFFFFFFF"/>
      <name val="Arial Narrow"/>
      <family val="2"/>
    </font>
    <font>
      <b/>
      <sz val="12"/>
      <color theme="0"/>
      <name val="Arial Narrow"/>
      <family val="2"/>
    </font>
    <font>
      <b/>
      <sz val="12"/>
      <color rgb="FFFFFF00"/>
      <name val="Arial Narrow"/>
      <family val="2"/>
    </font>
    <font>
      <b/>
      <sz val="16"/>
      <color rgb="FFFFFFFF"/>
      <name val="Arial Narrow"/>
      <family val="2"/>
    </font>
    <font>
      <b/>
      <i/>
      <sz val="28"/>
      <color theme="3"/>
      <name val="Bookman Old Style"/>
      <family val="1"/>
    </font>
    <font>
      <sz val="12"/>
      <color rgb="FFFF0000"/>
      <name val="Arial Narrow"/>
      <family val="2"/>
    </font>
    <font>
      <sz val="12"/>
      <color rgb="FF44546A"/>
      <name val="Arial Narrow"/>
      <family val="2"/>
    </font>
    <font>
      <sz val="12"/>
      <color rgb="FFC00000"/>
      <name val="Arial Narrow"/>
      <family val="2"/>
    </font>
    <font>
      <strike/>
      <sz val="12"/>
      <color theme="1" tint="0.34998626667073579"/>
      <name val="Arial Narrow"/>
      <family val="2"/>
    </font>
    <font>
      <sz val="12"/>
      <color theme="2" tint="-0.499984740745262"/>
      <name val="Arial Narrow"/>
      <family val="2"/>
    </font>
    <font>
      <sz val="12"/>
      <color theme="2" tint="-0.749992370372631"/>
      <name val="Arial Narrow"/>
      <family val="2"/>
    </font>
    <font>
      <b/>
      <sz val="12"/>
      <color theme="1" tint="0.34998626667073579"/>
      <name val="Arial Narrow"/>
      <family val="2"/>
    </font>
    <font>
      <u/>
      <sz val="12"/>
      <color theme="1" tint="0.34998626667073579"/>
      <name val="Arial Narrow"/>
      <family val="2"/>
    </font>
    <font>
      <b/>
      <u/>
      <sz val="12"/>
      <color theme="1" tint="0.34998626667073579"/>
      <name val="Arial Narrow"/>
      <family val="2"/>
    </font>
    <font>
      <b/>
      <sz val="10"/>
      <color rgb="FFFF0000"/>
      <name val="Arial Narrow"/>
      <family val="2"/>
    </font>
    <font>
      <sz val="12"/>
      <color rgb="FF404040"/>
      <name val="Arial Narrow"/>
      <family val="2"/>
    </font>
    <font>
      <sz val="11"/>
      <color rgb="FF444444"/>
      <name val="Arial Narrow"/>
      <family val="2"/>
    </font>
    <font>
      <sz val="12"/>
      <color rgb="FF595959"/>
      <name val="Arial Narrow"/>
      <family val="2"/>
    </font>
    <font>
      <u/>
      <sz val="12"/>
      <color theme="1" tint="0.249977111117893"/>
      <name val="Arial Narrow"/>
      <family val="2"/>
    </font>
    <font>
      <strike/>
      <sz val="12"/>
      <color rgb="FF595959"/>
      <name val="Arial Narrow"/>
      <family val="2"/>
    </font>
    <font>
      <b/>
      <u/>
      <sz val="8"/>
      <color theme="1"/>
      <name val="Arial"/>
      <family val="2"/>
    </font>
    <font>
      <b/>
      <sz val="12"/>
      <color rgb="FF595959"/>
      <name val="Arial Narrow"/>
      <family val="2"/>
    </font>
    <font>
      <sz val="12"/>
      <color rgb="FFFF0000"/>
      <name val="Calibri"/>
      <family val="2"/>
      <scheme val="minor"/>
    </font>
    <font>
      <b/>
      <sz val="8"/>
      <color theme="0"/>
      <name val="Arial"/>
      <family val="2"/>
    </font>
    <font>
      <b/>
      <sz val="8"/>
      <name val="Calibri"/>
      <family val="2"/>
      <scheme val="minor"/>
    </font>
    <font>
      <b/>
      <sz val="12"/>
      <color theme="0"/>
      <name val="Arial"/>
      <family val="2"/>
    </font>
    <font>
      <b/>
      <sz val="8"/>
      <color rgb="FF000000"/>
      <name val="Arial"/>
      <family val="2"/>
    </font>
    <font>
      <b/>
      <sz val="10"/>
      <name val="Arial"/>
      <family val="2"/>
    </font>
    <font>
      <sz val="12"/>
      <color theme="1"/>
      <name val="Arial Narrow"/>
      <family val="2"/>
    </font>
    <font>
      <sz val="11"/>
      <color theme="3"/>
      <name val="Arial Narrow"/>
      <family val="2"/>
    </font>
    <font>
      <b/>
      <sz val="8"/>
      <color theme="1" tint="0.34998626667073579"/>
      <name val="Arial"/>
      <family val="2"/>
    </font>
    <font>
      <sz val="11"/>
      <color theme="1" tint="0.34998626667073579"/>
      <name val="Calibri"/>
      <family val="2"/>
      <scheme val="minor"/>
    </font>
    <font>
      <b/>
      <sz val="8"/>
      <color theme="1" tint="0.499984740745262"/>
      <name val="Arial"/>
      <family val="2"/>
    </font>
    <font>
      <b/>
      <sz val="8"/>
      <color theme="1" tint="0.249977111117893"/>
      <name val="Arial"/>
      <family val="2"/>
    </font>
    <font>
      <sz val="10"/>
      <color theme="1"/>
      <name val="Arial Narrow"/>
      <family val="2"/>
    </font>
  </fonts>
  <fills count="17">
    <fill>
      <patternFill patternType="none"/>
    </fill>
    <fill>
      <patternFill patternType="gray125"/>
    </fill>
    <fill>
      <patternFill patternType="solid">
        <fgColor theme="4"/>
      </patternFill>
    </fill>
    <fill>
      <patternFill patternType="solid">
        <fgColor rgb="FF808080"/>
        <bgColor rgb="FF000000"/>
      </patternFill>
    </fill>
    <fill>
      <patternFill patternType="solid">
        <fgColor rgb="FF00B050"/>
        <bgColor rgb="FF000000"/>
      </patternFill>
    </fill>
    <fill>
      <patternFill patternType="solid">
        <fgColor rgb="FF1F4E78"/>
        <bgColor rgb="FF000000"/>
      </patternFill>
    </fill>
    <fill>
      <patternFill patternType="solid">
        <fgColor theme="0" tint="-0.14999847407452621"/>
        <bgColor indexed="64"/>
      </patternFill>
    </fill>
    <fill>
      <patternFill patternType="solid">
        <fgColor theme="4" tint="-0.249977111117893"/>
        <bgColor rgb="FF000000"/>
      </patternFill>
    </fill>
    <fill>
      <patternFill patternType="solid">
        <fgColor theme="0"/>
        <bgColor indexed="64"/>
      </patternFill>
    </fill>
    <fill>
      <patternFill patternType="solid">
        <fgColor theme="2"/>
        <bgColor indexed="64"/>
      </patternFill>
    </fill>
    <fill>
      <patternFill patternType="solid">
        <fgColor theme="0"/>
        <bgColor rgb="FF000000"/>
      </patternFill>
    </fill>
    <fill>
      <patternFill patternType="solid">
        <fgColor rgb="FFFFFF00"/>
        <bgColor indexed="64"/>
      </patternFill>
    </fill>
    <fill>
      <patternFill patternType="solid">
        <fgColor rgb="FF00B050"/>
        <bgColor indexed="64"/>
      </patternFill>
    </fill>
    <fill>
      <patternFill patternType="solid">
        <fgColor rgb="FF92D050"/>
        <bgColor indexed="64"/>
      </patternFill>
    </fill>
    <fill>
      <patternFill patternType="solid">
        <fgColor rgb="FFFFFFFF"/>
        <bgColor rgb="FF000000"/>
      </patternFill>
    </fill>
    <fill>
      <patternFill patternType="solid">
        <fgColor theme="9" tint="0.79998168889431442"/>
        <bgColor indexed="64"/>
      </patternFill>
    </fill>
    <fill>
      <patternFill patternType="solid">
        <fgColor theme="0" tint="-0.14999847407452621"/>
        <bgColor rgb="FF000000"/>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rgb="FFFFC000"/>
      </left>
      <right/>
      <top style="medium">
        <color rgb="FFFFC000"/>
      </top>
      <bottom/>
      <diagonal/>
    </border>
    <border>
      <left/>
      <right/>
      <top style="medium">
        <color rgb="FFFFC000"/>
      </top>
      <bottom/>
      <diagonal/>
    </border>
    <border>
      <left/>
      <right style="medium">
        <color rgb="FFFF0000"/>
      </right>
      <top style="medium">
        <color rgb="FFFFC000"/>
      </top>
      <bottom/>
      <diagonal/>
    </border>
    <border>
      <left style="medium">
        <color rgb="FFFFC000"/>
      </left>
      <right/>
      <top/>
      <bottom/>
      <diagonal/>
    </border>
    <border>
      <left/>
      <right style="medium">
        <color rgb="FFFF0000"/>
      </right>
      <top/>
      <bottom/>
      <diagonal/>
    </border>
    <border>
      <left style="medium">
        <color rgb="FFFFC000"/>
      </left>
      <right/>
      <top/>
      <bottom style="medium">
        <color theme="4" tint="-0.24994659260841701"/>
      </bottom>
      <diagonal/>
    </border>
    <border>
      <left/>
      <right/>
      <top/>
      <bottom style="medium">
        <color theme="4" tint="-0.24994659260841701"/>
      </bottom>
      <diagonal/>
    </border>
    <border>
      <left/>
      <right style="medium">
        <color rgb="FFFF0000"/>
      </right>
      <top/>
      <bottom style="medium">
        <color theme="4" tint="-0.24994659260841701"/>
      </bottom>
      <diagonal/>
    </border>
    <border>
      <left style="thin">
        <color rgb="FFFFC000"/>
      </left>
      <right/>
      <top style="thin">
        <color rgb="FFFFC000"/>
      </top>
      <bottom/>
      <diagonal/>
    </border>
    <border>
      <left/>
      <right/>
      <top style="thin">
        <color rgb="FFFFC000"/>
      </top>
      <bottom/>
      <diagonal/>
    </border>
    <border>
      <left/>
      <right style="thin">
        <color rgb="FFFF0000"/>
      </right>
      <top style="thin">
        <color rgb="FFFFC000"/>
      </top>
      <bottom/>
      <diagonal/>
    </border>
    <border>
      <left style="thin">
        <color rgb="FFFFC000"/>
      </left>
      <right/>
      <top/>
      <bottom/>
      <diagonal/>
    </border>
    <border>
      <left/>
      <right style="thin">
        <color rgb="FFFF0000"/>
      </right>
      <top/>
      <bottom/>
      <diagonal/>
    </border>
    <border>
      <left style="thin">
        <color rgb="FFFFC000"/>
      </left>
      <right/>
      <top/>
      <bottom style="thin">
        <color theme="4"/>
      </bottom>
      <diagonal/>
    </border>
    <border>
      <left/>
      <right/>
      <top/>
      <bottom style="thin">
        <color theme="4"/>
      </bottom>
      <diagonal/>
    </border>
    <border>
      <left/>
      <right style="thin">
        <color rgb="FFFF0000"/>
      </right>
      <top/>
      <bottom style="thin">
        <color theme="4"/>
      </bottom>
      <diagonal/>
    </border>
    <border>
      <left style="thin">
        <color theme="3"/>
      </left>
      <right style="thin">
        <color theme="3"/>
      </right>
      <top style="thin">
        <color theme="3"/>
      </top>
      <bottom style="thin">
        <color theme="3"/>
      </bottom>
      <diagonal/>
    </border>
    <border>
      <left style="thin">
        <color indexed="64"/>
      </left>
      <right/>
      <top style="thin">
        <color indexed="64"/>
      </top>
      <bottom/>
      <diagonal/>
    </border>
    <border>
      <left/>
      <right style="thin">
        <color indexed="64"/>
      </right>
      <top style="thin">
        <color indexed="64"/>
      </top>
      <bottom/>
      <diagonal/>
    </border>
    <border>
      <left style="thin">
        <color theme="3"/>
      </left>
      <right style="thin">
        <color theme="3"/>
      </right>
      <top style="thin">
        <color theme="3"/>
      </top>
      <bottom/>
      <diagonal/>
    </border>
    <border>
      <left style="thin">
        <color theme="3"/>
      </left>
      <right/>
      <top style="thin">
        <color theme="3"/>
      </top>
      <bottom/>
      <diagonal/>
    </border>
    <border>
      <left style="thin">
        <color theme="3"/>
      </left>
      <right style="thin">
        <color theme="3"/>
      </right>
      <top/>
      <bottom/>
      <diagonal/>
    </border>
    <border>
      <left style="thin">
        <color theme="3"/>
      </left>
      <right/>
      <top/>
      <bottom style="thin">
        <color theme="3"/>
      </bottom>
      <diagonal/>
    </border>
    <border>
      <left style="thin">
        <color theme="3"/>
      </left>
      <right style="thin">
        <color theme="3"/>
      </right>
      <top/>
      <bottom style="thin">
        <color theme="3"/>
      </bottom>
      <diagonal/>
    </border>
    <border>
      <left style="thin">
        <color theme="3"/>
      </left>
      <right/>
      <top style="thin">
        <color theme="3"/>
      </top>
      <bottom style="thin">
        <color theme="3"/>
      </bottom>
      <diagonal/>
    </border>
    <border>
      <left style="thin">
        <color theme="1"/>
      </left>
      <right style="thin">
        <color theme="1"/>
      </right>
      <top style="thin">
        <color theme="1"/>
      </top>
      <bottom style="thin">
        <color theme="1"/>
      </bottom>
      <diagonal/>
    </border>
    <border>
      <left style="thin">
        <color theme="3"/>
      </left>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style="thin">
        <color theme="1"/>
      </right>
      <top/>
      <bottom/>
      <diagonal/>
    </border>
    <border>
      <left style="thin">
        <color theme="1"/>
      </left>
      <right/>
      <top style="thin">
        <color theme="1"/>
      </top>
      <bottom style="thin">
        <color theme="1"/>
      </bottom>
      <diagonal/>
    </border>
    <border>
      <left style="thin">
        <color indexed="64"/>
      </left>
      <right/>
      <top/>
      <bottom/>
      <diagonal/>
    </border>
    <border>
      <left style="thin">
        <color indexed="64"/>
      </left>
      <right/>
      <top/>
      <bottom style="thin">
        <color indexed="64"/>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style="thin">
        <color theme="1"/>
      </right>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style="thin">
        <color indexed="64"/>
      </right>
      <top style="thin">
        <color theme="1"/>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theme="3"/>
      </right>
      <top style="thin">
        <color theme="3"/>
      </top>
      <bottom style="thin">
        <color theme="3"/>
      </bottom>
      <diagonal/>
    </border>
    <border>
      <left/>
      <right style="thin">
        <color indexed="64"/>
      </right>
      <top/>
      <bottom/>
      <diagonal/>
    </border>
    <border>
      <left/>
      <right style="thin">
        <color indexed="64"/>
      </right>
      <top/>
      <bottom style="thin">
        <color indexed="64"/>
      </bottom>
      <diagonal/>
    </border>
    <border>
      <left style="thin">
        <color theme="1"/>
      </left>
      <right/>
      <top style="thin">
        <color theme="1"/>
      </top>
      <bottom/>
      <diagonal/>
    </border>
    <border>
      <left style="thin">
        <color theme="3"/>
      </left>
      <right style="thin">
        <color theme="3"/>
      </right>
      <top style="thin">
        <color theme="1"/>
      </top>
      <bottom/>
      <diagonal/>
    </border>
    <border>
      <left style="thin">
        <color theme="1"/>
      </left>
      <right/>
      <top/>
      <bottom style="thin">
        <color theme="1"/>
      </bottom>
      <diagonal/>
    </border>
    <border>
      <left style="thin">
        <color indexed="64"/>
      </left>
      <right style="thin">
        <color theme="3"/>
      </right>
      <top/>
      <bottom style="thin">
        <color indexed="64"/>
      </bottom>
      <diagonal/>
    </border>
    <border>
      <left style="thin">
        <color indexed="64"/>
      </left>
      <right style="thin">
        <color theme="3"/>
      </right>
      <top/>
      <bottom/>
      <diagonal/>
    </border>
    <border>
      <left style="thin">
        <color indexed="64"/>
      </left>
      <right style="thin">
        <color theme="3"/>
      </right>
      <top style="thin">
        <color indexed="64"/>
      </top>
      <bottom/>
      <diagonal/>
    </border>
    <border>
      <left style="thin">
        <color theme="1"/>
      </left>
      <right style="thin">
        <color indexed="64"/>
      </right>
      <top style="thin">
        <color indexed="64"/>
      </top>
      <bottom/>
      <diagonal/>
    </border>
    <border>
      <left style="thin">
        <color theme="1"/>
      </left>
      <right/>
      <top style="thin">
        <color indexed="64"/>
      </top>
      <bottom style="thin">
        <color theme="1"/>
      </bottom>
      <diagonal/>
    </border>
    <border>
      <left style="thin">
        <color theme="3"/>
      </left>
      <right style="thin">
        <color theme="3"/>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theme="3"/>
      </left>
      <right style="thin">
        <color theme="3"/>
      </right>
      <top style="thin">
        <color rgb="FF000000"/>
      </top>
      <bottom/>
      <diagonal/>
    </border>
    <border>
      <left style="thin">
        <color theme="3"/>
      </left>
      <right/>
      <top style="thin">
        <color rgb="FF000000"/>
      </top>
      <bottom/>
      <diagonal/>
    </border>
    <border>
      <left style="thin">
        <color theme="3"/>
      </left>
      <right style="thin">
        <color theme="3"/>
      </right>
      <top/>
      <bottom style="thin">
        <color rgb="FF000000"/>
      </bottom>
      <diagonal/>
    </border>
    <border>
      <left style="thin">
        <color theme="3"/>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theme="1"/>
      </left>
      <right style="thin">
        <color rgb="FF000000"/>
      </right>
      <top style="thin">
        <color theme="1"/>
      </top>
      <bottom/>
      <diagonal/>
    </border>
    <border>
      <left style="thin">
        <color theme="1"/>
      </left>
      <right style="thin">
        <color rgb="FF000000"/>
      </right>
      <top/>
      <bottom/>
      <diagonal/>
    </border>
    <border>
      <left style="thin">
        <color theme="1"/>
      </left>
      <right style="thin">
        <color rgb="FF000000"/>
      </right>
      <top/>
      <bottom style="thin">
        <color theme="1"/>
      </bottom>
      <diagonal/>
    </border>
    <border>
      <left style="thin">
        <color rgb="FF000000"/>
      </left>
      <right style="thin">
        <color rgb="FF000000"/>
      </right>
      <top style="thin">
        <color theme="1"/>
      </top>
      <bottom/>
      <diagonal/>
    </border>
    <border>
      <left style="thin">
        <color rgb="FF000000"/>
      </left>
      <right style="thin">
        <color rgb="FF000000"/>
      </right>
      <top/>
      <bottom style="thin">
        <color theme="1"/>
      </bottom>
      <diagonal/>
    </border>
    <border>
      <left style="thin">
        <color rgb="FF000000"/>
      </left>
      <right style="thin">
        <color theme="1"/>
      </right>
      <top style="thin">
        <color theme="1"/>
      </top>
      <bottom/>
      <diagonal/>
    </border>
    <border>
      <left style="thin">
        <color rgb="FF000000"/>
      </left>
      <right style="thin">
        <color theme="1"/>
      </right>
      <top/>
      <bottom style="thin">
        <color rgb="FF000000"/>
      </bottom>
      <diagonal/>
    </border>
    <border>
      <left style="thin">
        <color rgb="FF000000"/>
      </left>
      <right style="thin">
        <color theme="1"/>
      </right>
      <top style="thin">
        <color rgb="FF000000"/>
      </top>
      <bottom/>
      <diagonal/>
    </border>
    <border>
      <left style="thin">
        <color rgb="FF000000"/>
      </left>
      <right style="thin">
        <color theme="1"/>
      </right>
      <top/>
      <bottom style="thin">
        <color theme="1"/>
      </bottom>
      <diagonal/>
    </border>
    <border>
      <left style="thin">
        <color indexed="64"/>
      </left>
      <right style="thin">
        <color theme="1"/>
      </right>
      <top/>
      <bottom style="thin">
        <color theme="1"/>
      </bottom>
      <diagonal/>
    </border>
    <border>
      <left style="thin">
        <color indexed="64"/>
      </left>
      <right/>
      <top style="thin">
        <color theme="1"/>
      </top>
      <bottom/>
      <diagonal/>
    </border>
    <border>
      <left style="thin">
        <color theme="1"/>
      </left>
      <right style="thin">
        <color indexed="64"/>
      </right>
      <top/>
      <bottom/>
      <diagonal/>
    </border>
    <border>
      <left style="thin">
        <color theme="1"/>
      </left>
      <right style="thin">
        <color indexed="64"/>
      </right>
      <top/>
      <bottom style="thin">
        <color theme="1"/>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indexed="64"/>
      </top>
      <bottom style="thin">
        <color indexed="64"/>
      </bottom>
      <diagonal/>
    </border>
  </borders>
  <cellStyleXfs count="11">
    <xf numFmtId="0" fontId="0" fillId="0" borderId="0"/>
    <xf numFmtId="9" fontId="1" fillId="0" borderId="0" applyFont="0" applyFill="0" applyBorder="0" applyAlignment="0" applyProtection="0"/>
    <xf numFmtId="0" fontId="2" fillId="2" borderId="0" applyNumberFormat="0" applyBorder="0" applyAlignment="0" applyProtection="0"/>
    <xf numFmtId="9" fontId="1" fillId="0" borderId="0" applyFont="0" applyFill="0" applyBorder="0" applyAlignment="0" applyProtection="0"/>
    <xf numFmtId="0" fontId="16" fillId="0" borderId="0"/>
    <xf numFmtId="0" fontId="19" fillId="0" borderId="0"/>
    <xf numFmtId="9" fontId="19" fillId="0" borderId="0" applyFont="0" applyFill="0" applyBorder="0" applyAlignment="0" applyProtection="0"/>
    <xf numFmtId="0" fontId="28" fillId="2" borderId="0" applyNumberFormat="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832">
    <xf numFmtId="0" fontId="0" fillId="0" borderId="0" xfId="0"/>
    <xf numFmtId="0" fontId="7" fillId="0" borderId="0" xfId="0" applyFont="1"/>
    <xf numFmtId="0" fontId="7" fillId="0" borderId="0" xfId="0" applyFont="1" applyAlignment="1">
      <alignment horizontal="center" vertical="center"/>
    </xf>
    <xf numFmtId="0" fontId="9" fillId="0" borderId="0" xfId="0" applyFont="1" applyAlignment="1">
      <alignment horizontal="center" vertical="center"/>
    </xf>
    <xf numFmtId="10" fontId="7" fillId="0" borderId="0" xfId="0" applyNumberFormat="1" applyFont="1" applyAlignment="1">
      <alignment horizontal="center" vertical="center"/>
    </xf>
    <xf numFmtId="0" fontId="9" fillId="0" borderId="0" xfId="0" applyFont="1" applyAlignment="1">
      <alignment horizontal="left" vertical="center" wrapText="1"/>
    </xf>
    <xf numFmtId="10" fontId="6" fillId="0" borderId="1" xfId="0" applyNumberFormat="1" applyFont="1" applyBorder="1" applyAlignment="1">
      <alignment horizontal="center" vertical="center"/>
    </xf>
    <xf numFmtId="0" fontId="11" fillId="0" borderId="0" xfId="0" applyFont="1"/>
    <xf numFmtId="0" fontId="11"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10" fontId="8" fillId="6" borderId="1" xfId="0" applyNumberFormat="1" applyFont="1" applyFill="1" applyBorder="1" applyAlignment="1" applyProtection="1">
      <alignment horizontal="center" vertical="center"/>
      <protection locked="0"/>
    </xf>
    <xf numFmtId="0" fontId="3" fillId="5" borderId="1" xfId="0" applyFont="1" applyFill="1" applyBorder="1" applyAlignment="1">
      <alignment horizontal="center" vertical="center" wrapText="1"/>
    </xf>
    <xf numFmtId="0" fontId="5" fillId="8" borderId="1" xfId="0" applyFont="1" applyFill="1" applyBorder="1" applyAlignment="1">
      <alignment horizontal="center" vertical="center"/>
    </xf>
    <xf numFmtId="0" fontId="19" fillId="0" borderId="0" xfId="0" applyFont="1"/>
    <xf numFmtId="0" fontId="20" fillId="5" borderId="1" xfId="0" applyFont="1" applyFill="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center" vertical="center"/>
    </xf>
    <xf numFmtId="0" fontId="25" fillId="0" borderId="0" xfId="0" applyFont="1"/>
    <xf numFmtId="0" fontId="25" fillId="0" borderId="0" xfId="0" applyFont="1" applyAlignment="1">
      <alignment horizontal="center" vertical="center"/>
    </xf>
    <xf numFmtId="0" fontId="25" fillId="8" borderId="0" xfId="0" applyFont="1" applyFill="1" applyAlignment="1">
      <alignment horizontal="center" vertical="center"/>
    </xf>
    <xf numFmtId="0" fontId="20" fillId="10" borderId="0" xfId="0" applyFont="1" applyFill="1" applyAlignment="1">
      <alignment horizontal="center" vertical="center"/>
    </xf>
    <xf numFmtId="0" fontId="11" fillId="8" borderId="0" xfId="0" applyFont="1" applyFill="1"/>
    <xf numFmtId="0" fontId="0" fillId="8" borderId="0" xfId="0" applyFill="1"/>
    <xf numFmtId="17" fontId="20" fillId="5" borderId="1" xfId="0" applyNumberFormat="1" applyFont="1" applyFill="1" applyBorder="1" applyAlignment="1">
      <alignment horizontal="center" vertical="center" wrapText="1"/>
    </xf>
    <xf numFmtId="0" fontId="25" fillId="8" borderId="0" xfId="0" applyFont="1" applyFill="1"/>
    <xf numFmtId="0" fontId="19" fillId="0" borderId="0" xfId="5"/>
    <xf numFmtId="0" fontId="19" fillId="0" borderId="0" xfId="5" applyAlignment="1">
      <alignment horizontal="center"/>
    </xf>
    <xf numFmtId="0" fontId="4" fillId="5" borderId="1" xfId="5" applyFont="1" applyFill="1" applyBorder="1" applyAlignment="1">
      <alignment horizontal="center" vertical="center" wrapText="1"/>
    </xf>
    <xf numFmtId="0" fontId="0" fillId="0" borderId="15" xfId="0" applyBorder="1"/>
    <xf numFmtId="0" fontId="0" fillId="8" borderId="15" xfId="0" applyFill="1" applyBorder="1"/>
    <xf numFmtId="0" fontId="0" fillId="8" borderId="16" xfId="0" applyFill="1" applyBorder="1"/>
    <xf numFmtId="0" fontId="0" fillId="8" borderId="18" xfId="0" applyFill="1" applyBorder="1"/>
    <xf numFmtId="0" fontId="0" fillId="0" borderId="20" xfId="0" applyBorder="1"/>
    <xf numFmtId="0" fontId="0" fillId="8" borderId="20" xfId="0" applyFill="1" applyBorder="1"/>
    <xf numFmtId="0" fontId="0" fillId="8" borderId="21" xfId="0" applyFill="1" applyBorder="1"/>
    <xf numFmtId="0" fontId="20" fillId="7" borderId="1" xfId="0" applyFont="1" applyFill="1" applyBorder="1" applyAlignment="1">
      <alignment horizontal="center" vertical="center" wrapText="1"/>
    </xf>
    <xf numFmtId="0" fontId="34" fillId="0" borderId="0" xfId="0" applyFont="1" applyAlignment="1">
      <alignment horizontal="center" vertical="center"/>
    </xf>
    <xf numFmtId="0" fontId="35" fillId="0" borderId="0" xfId="0" applyFont="1" applyAlignment="1">
      <alignment horizontal="center" vertical="center"/>
    </xf>
    <xf numFmtId="0" fontId="16" fillId="0" borderId="0" xfId="0" applyFont="1" applyAlignment="1">
      <alignment horizontal="left" vertical="center" wrapText="1"/>
    </xf>
    <xf numFmtId="0" fontId="36" fillId="0" borderId="0" xfId="0" applyFont="1" applyAlignment="1">
      <alignment horizontal="left" vertical="center"/>
    </xf>
    <xf numFmtId="10" fontId="6" fillId="8" borderId="1" xfId="0" applyNumberFormat="1" applyFont="1" applyFill="1" applyBorder="1" applyAlignment="1">
      <alignment horizontal="center" vertical="center"/>
    </xf>
    <xf numFmtId="10" fontId="6" fillId="8" borderId="1" xfId="0" applyNumberFormat="1" applyFont="1" applyFill="1" applyBorder="1" applyAlignment="1" applyProtection="1">
      <alignment horizontal="center" vertical="center"/>
      <protection locked="0"/>
    </xf>
    <xf numFmtId="0" fontId="15" fillId="0" borderId="22" xfId="5" applyFont="1" applyBorder="1" applyAlignment="1">
      <alignment horizontal="center" vertical="center"/>
    </xf>
    <xf numFmtId="10" fontId="14" fillId="0" borderId="22" xfId="5" applyNumberFormat="1" applyFont="1" applyBorder="1" applyAlignment="1">
      <alignment horizontal="center" vertical="center"/>
    </xf>
    <xf numFmtId="10" fontId="18" fillId="6" borderId="22" xfId="0" applyNumberFormat="1" applyFont="1" applyFill="1" applyBorder="1" applyAlignment="1" applyProtection="1">
      <alignment horizontal="center" vertical="center"/>
      <protection locked="0"/>
    </xf>
    <xf numFmtId="10" fontId="15" fillId="0" borderId="22" xfId="5" applyNumberFormat="1" applyFont="1" applyBorder="1" applyAlignment="1">
      <alignment horizontal="center" vertical="center" wrapText="1"/>
    </xf>
    <xf numFmtId="10" fontId="40" fillId="0" borderId="22" xfId="5" applyNumberFormat="1" applyFont="1" applyBorder="1" applyAlignment="1">
      <alignment horizontal="center" vertical="center"/>
    </xf>
    <xf numFmtId="10" fontId="14" fillId="0" borderId="22" xfId="5" applyNumberFormat="1" applyFont="1" applyBorder="1" applyAlignment="1">
      <alignment horizontal="center" vertical="center" wrapText="1"/>
    </xf>
    <xf numFmtId="0" fontId="15" fillId="0" borderId="22" xfId="0" applyFont="1" applyBorder="1" applyAlignment="1">
      <alignment horizontal="center" vertical="center"/>
    </xf>
    <xf numFmtId="10" fontId="14" fillId="0" borderId="22" xfId="0" applyNumberFormat="1" applyFont="1" applyBorder="1" applyAlignment="1">
      <alignment horizontal="center" vertical="center"/>
    </xf>
    <xf numFmtId="0" fontId="35" fillId="0" borderId="0" xfId="5" applyFont="1"/>
    <xf numFmtId="0" fontId="22" fillId="5"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14" fillId="0" borderId="22" xfId="5" applyFont="1" applyBorder="1" applyAlignment="1">
      <alignment horizontal="center" vertical="center" wrapText="1"/>
    </xf>
    <xf numFmtId="0" fontId="5" fillId="0" borderId="1" xfId="0" applyFont="1" applyBorder="1" applyAlignment="1">
      <alignment horizontal="center" vertical="center"/>
    </xf>
    <xf numFmtId="0" fontId="10" fillId="3" borderId="22" xfId="0" applyFont="1" applyFill="1" applyBorder="1" applyAlignment="1">
      <alignment horizontal="center" vertical="center"/>
    </xf>
    <xf numFmtId="0" fontId="3" fillId="5" borderId="22" xfId="5" applyFont="1" applyFill="1" applyBorder="1" applyAlignment="1">
      <alignment horizontal="center" vertical="center" wrapText="1"/>
    </xf>
    <xf numFmtId="0" fontId="20" fillId="7" borderId="22" xfId="0" applyFont="1" applyFill="1" applyBorder="1" applyAlignment="1">
      <alignment horizontal="center" vertical="center" wrapText="1"/>
    </xf>
    <xf numFmtId="0" fontId="6" fillId="8" borderId="22" xfId="5" applyFont="1" applyFill="1" applyBorder="1" applyAlignment="1">
      <alignment horizontal="center" vertical="center"/>
    </xf>
    <xf numFmtId="10" fontId="6" fillId="8" borderId="22" xfId="5" applyNumberFormat="1" applyFont="1" applyFill="1" applyBorder="1" applyAlignment="1">
      <alignment horizontal="center" vertical="center"/>
    </xf>
    <xf numFmtId="10" fontId="5" fillId="8" borderId="22" xfId="9" applyNumberFormat="1" applyFont="1" applyFill="1" applyBorder="1" applyAlignment="1" applyProtection="1">
      <alignment horizontal="center" vertical="center"/>
      <protection locked="0"/>
    </xf>
    <xf numFmtId="0" fontId="5" fillId="0" borderId="22" xfId="5" applyFont="1" applyBorder="1" applyAlignment="1">
      <alignment horizontal="center" vertical="center"/>
    </xf>
    <xf numFmtId="10" fontId="6" fillId="0" borderId="22" xfId="5" applyNumberFormat="1" applyFont="1" applyBorder="1" applyAlignment="1">
      <alignment horizontal="center" vertical="center"/>
    </xf>
    <xf numFmtId="0" fontId="5" fillId="6" borderId="22" xfId="5" applyFont="1" applyFill="1" applyBorder="1" applyAlignment="1">
      <alignment horizontal="center" vertical="center"/>
    </xf>
    <xf numFmtId="10" fontId="8" fillId="6" borderId="22" xfId="5" applyNumberFormat="1" applyFont="1" applyFill="1" applyBorder="1" applyAlignment="1" applyProtection="1">
      <alignment horizontal="center" vertical="center"/>
      <protection locked="0"/>
    </xf>
    <xf numFmtId="0" fontId="5" fillId="8" borderId="22" xfId="5" applyFont="1" applyFill="1" applyBorder="1" applyAlignment="1">
      <alignment horizontal="center" vertical="center"/>
    </xf>
    <xf numFmtId="10" fontId="5" fillId="8" borderId="22" xfId="5" applyNumberFormat="1" applyFont="1" applyFill="1" applyBorder="1" applyAlignment="1" applyProtection="1">
      <alignment horizontal="center" vertical="center"/>
      <protection locked="0"/>
    </xf>
    <xf numFmtId="0" fontId="19" fillId="8" borderId="0" xfId="5" applyFill="1"/>
    <xf numFmtId="0" fontId="35" fillId="8" borderId="0" xfId="5" applyFont="1" applyFill="1"/>
    <xf numFmtId="0" fontId="19" fillId="8" borderId="0" xfId="0" applyFont="1" applyFill="1"/>
    <xf numFmtId="0" fontId="20" fillId="5" borderId="22" xfId="5" applyFont="1" applyFill="1" applyBorder="1" applyAlignment="1">
      <alignment horizontal="center" vertical="center" wrapText="1"/>
    </xf>
    <xf numFmtId="0" fontId="21" fillId="5" borderId="22" xfId="5" applyFont="1" applyFill="1" applyBorder="1" applyAlignment="1">
      <alignment horizontal="center" vertical="center" wrapText="1"/>
    </xf>
    <xf numFmtId="0" fontId="22" fillId="5" borderId="22" xfId="5" applyFont="1" applyFill="1" applyBorder="1" applyAlignment="1">
      <alignment horizontal="center" vertical="center" wrapText="1"/>
    </xf>
    <xf numFmtId="10" fontId="20" fillId="5" borderId="22" xfId="5" applyNumberFormat="1" applyFont="1" applyFill="1" applyBorder="1" applyAlignment="1">
      <alignment horizontal="center" vertical="center" wrapText="1"/>
    </xf>
    <xf numFmtId="17" fontId="20" fillId="5" borderId="22" xfId="5" applyNumberFormat="1" applyFont="1" applyFill="1" applyBorder="1" applyAlignment="1">
      <alignment horizontal="center" vertical="center" wrapText="1"/>
    </xf>
    <xf numFmtId="0" fontId="10" fillId="10" borderId="0" xfId="0" applyFont="1" applyFill="1" applyAlignment="1">
      <alignment vertical="center"/>
    </xf>
    <xf numFmtId="0" fontId="20" fillId="5" borderId="22" xfId="0" applyFont="1" applyFill="1" applyBorder="1" applyAlignment="1">
      <alignment horizontal="center" vertical="center" wrapText="1"/>
    </xf>
    <xf numFmtId="0" fontId="21" fillId="5" borderId="22" xfId="0" applyFont="1" applyFill="1" applyBorder="1" applyAlignment="1">
      <alignment horizontal="center" vertical="center" wrapText="1"/>
    </xf>
    <xf numFmtId="0" fontId="22" fillId="5" borderId="22" xfId="0" applyFont="1" applyFill="1" applyBorder="1" applyAlignment="1">
      <alignment horizontal="center" vertical="center" wrapText="1"/>
    </xf>
    <xf numFmtId="10" fontId="20" fillId="5" borderId="22" xfId="0" applyNumberFormat="1" applyFont="1" applyFill="1" applyBorder="1" applyAlignment="1">
      <alignment horizontal="center" vertical="center" wrapText="1"/>
    </xf>
    <xf numFmtId="17" fontId="20" fillId="5" borderId="22" xfId="0" applyNumberFormat="1" applyFont="1" applyFill="1" applyBorder="1" applyAlignment="1">
      <alignment horizontal="center" vertical="center" wrapText="1"/>
    </xf>
    <xf numFmtId="0" fontId="5" fillId="0" borderId="22" xfId="0" applyFont="1" applyBorder="1" applyAlignment="1">
      <alignment horizontal="center" vertical="center"/>
    </xf>
    <xf numFmtId="10" fontId="6" fillId="0" borderId="22" xfId="0" applyNumberFormat="1" applyFont="1" applyBorder="1" applyAlignment="1">
      <alignment horizontal="center" vertical="center"/>
    </xf>
    <xf numFmtId="10" fontId="8" fillId="6" borderId="22" xfId="0" applyNumberFormat="1" applyFont="1" applyFill="1" applyBorder="1" applyAlignment="1" applyProtection="1">
      <alignment horizontal="center" vertical="center"/>
      <protection locked="0"/>
    </xf>
    <xf numFmtId="0" fontId="10" fillId="3" borderId="31" xfId="0" applyFont="1" applyFill="1" applyBorder="1" applyAlignment="1">
      <alignment horizontal="center" vertical="center"/>
    </xf>
    <xf numFmtId="0" fontId="3" fillId="5" borderId="31"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7" borderId="31" xfId="0" applyFont="1" applyFill="1" applyBorder="1" applyAlignment="1">
      <alignment horizontal="center" vertical="center" wrapText="1"/>
    </xf>
    <xf numFmtId="0" fontId="5" fillId="0" borderId="31" xfId="0" applyFont="1" applyBorder="1" applyAlignment="1">
      <alignment horizontal="center" vertical="center"/>
    </xf>
    <xf numFmtId="10" fontId="6" fillId="0" borderId="31" xfId="0" applyNumberFormat="1" applyFont="1" applyBorder="1" applyAlignment="1">
      <alignment horizontal="center" vertical="center"/>
    </xf>
    <xf numFmtId="10" fontId="8" fillId="6" borderId="31" xfId="0" applyNumberFormat="1" applyFont="1" applyFill="1" applyBorder="1" applyAlignment="1" applyProtection="1">
      <alignment horizontal="center" vertical="center"/>
      <protection locked="0"/>
    </xf>
    <xf numFmtId="0" fontId="17" fillId="0" borderId="31" xfId="0" applyFont="1" applyBorder="1" applyAlignment="1">
      <alignment horizontal="center" vertical="center" wrapText="1"/>
    </xf>
    <xf numFmtId="0" fontId="5" fillId="8" borderId="31" xfId="0" applyFont="1" applyFill="1" applyBorder="1" applyAlignment="1">
      <alignment horizontal="center" vertical="center"/>
    </xf>
    <xf numFmtId="10" fontId="6" fillId="8" borderId="31" xfId="0" applyNumberFormat="1" applyFont="1" applyFill="1" applyBorder="1" applyAlignment="1">
      <alignment horizontal="center" vertical="center"/>
    </xf>
    <xf numFmtId="10" fontId="41" fillId="8" borderId="31" xfId="0" applyNumberFormat="1" applyFont="1" applyFill="1" applyBorder="1" applyAlignment="1" applyProtection="1">
      <alignment horizontal="center" vertical="center"/>
      <protection locked="0"/>
    </xf>
    <xf numFmtId="0" fontId="20" fillId="3" borderId="22" xfId="0" applyFont="1" applyFill="1" applyBorder="1" applyAlignment="1">
      <alignment horizontal="center" vertical="center"/>
    </xf>
    <xf numFmtId="17" fontId="43" fillId="5" borderId="31" xfId="0" applyNumberFormat="1" applyFont="1" applyFill="1" applyBorder="1" applyAlignment="1">
      <alignment horizontal="center" vertical="center" wrapText="1"/>
    </xf>
    <xf numFmtId="17" fontId="43" fillId="5" borderId="36" xfId="0" applyNumberFormat="1" applyFont="1" applyFill="1" applyBorder="1" applyAlignment="1">
      <alignment horizontal="center" vertical="center" wrapText="1"/>
    </xf>
    <xf numFmtId="17" fontId="43" fillId="5" borderId="33" xfId="0" applyNumberFormat="1" applyFont="1" applyFill="1" applyBorder="1" applyAlignment="1">
      <alignment horizontal="center" vertical="center" wrapText="1"/>
    </xf>
    <xf numFmtId="10" fontId="6" fillId="0" borderId="30" xfId="0" applyNumberFormat="1" applyFont="1" applyBorder="1" applyAlignment="1">
      <alignment horizontal="center" vertical="center"/>
    </xf>
    <xf numFmtId="10" fontId="8" fillId="6" borderId="30" xfId="0" applyNumberFormat="1" applyFont="1" applyFill="1" applyBorder="1" applyAlignment="1" applyProtection="1">
      <alignment horizontal="center" vertical="center"/>
      <protection locked="0"/>
    </xf>
    <xf numFmtId="10" fontId="8" fillId="6" borderId="30" xfId="0" applyNumberFormat="1" applyFont="1" applyFill="1" applyBorder="1" applyAlignment="1" applyProtection="1">
      <alignment vertical="center"/>
      <protection locked="0"/>
    </xf>
    <xf numFmtId="0" fontId="5" fillId="0" borderId="50" xfId="5" applyFont="1" applyBorder="1" applyAlignment="1">
      <alignment horizontal="center" vertical="center"/>
    </xf>
    <xf numFmtId="0" fontId="5" fillId="8" borderId="50" xfId="5" applyFont="1" applyFill="1" applyBorder="1" applyAlignment="1">
      <alignment horizontal="center" vertical="center"/>
    </xf>
    <xf numFmtId="10" fontId="14" fillId="8" borderId="1" xfId="5" applyNumberFormat="1" applyFont="1" applyFill="1" applyBorder="1" applyAlignment="1">
      <alignment horizontal="center" vertical="center"/>
    </xf>
    <xf numFmtId="10" fontId="14" fillId="8" borderId="47" xfId="5" applyNumberFormat="1" applyFont="1" applyFill="1" applyBorder="1" applyAlignment="1">
      <alignment horizontal="center" vertical="center"/>
    </xf>
    <xf numFmtId="10" fontId="14" fillId="8" borderId="46" xfId="5" applyNumberFormat="1" applyFont="1" applyFill="1" applyBorder="1" applyAlignment="1">
      <alignment horizontal="center" vertical="center"/>
    </xf>
    <xf numFmtId="10" fontId="8" fillId="6" borderId="25" xfId="5" applyNumberFormat="1" applyFont="1" applyFill="1" applyBorder="1" applyAlignment="1" applyProtection="1">
      <alignment horizontal="center" vertical="center"/>
      <protection locked="0"/>
    </xf>
    <xf numFmtId="10" fontId="14" fillId="0" borderId="30" xfId="5" applyNumberFormat="1" applyFont="1" applyBorder="1" applyAlignment="1">
      <alignment horizontal="center" vertical="center"/>
    </xf>
    <xf numFmtId="10" fontId="18" fillId="6" borderId="30" xfId="0" applyNumberFormat="1" applyFont="1" applyFill="1" applyBorder="1" applyAlignment="1" applyProtection="1">
      <alignment horizontal="center" vertical="center"/>
      <protection locked="0"/>
    </xf>
    <xf numFmtId="10" fontId="14" fillId="0" borderId="30" xfId="0" applyNumberFormat="1" applyFont="1" applyBorder="1" applyAlignment="1">
      <alignment horizontal="center" vertical="center"/>
    </xf>
    <xf numFmtId="17" fontId="43" fillId="5" borderId="53" xfId="0" applyNumberFormat="1" applyFont="1" applyFill="1" applyBorder="1" applyAlignment="1">
      <alignment horizontal="center" vertical="center" wrapText="1"/>
    </xf>
    <xf numFmtId="0" fontId="11" fillId="8" borderId="0" xfId="0" applyFont="1" applyFill="1" applyAlignment="1">
      <alignment horizontal="center" vertical="center"/>
    </xf>
    <xf numFmtId="0" fontId="12" fillId="8" borderId="0" xfId="0" applyFont="1" applyFill="1" applyAlignment="1">
      <alignment horizontal="center" vertical="center"/>
    </xf>
    <xf numFmtId="0" fontId="12" fillId="8" borderId="0" xfId="0" applyFont="1" applyFill="1" applyAlignment="1">
      <alignment horizontal="left" vertical="center"/>
    </xf>
    <xf numFmtId="0" fontId="42" fillId="5" borderId="31" xfId="0" applyFont="1" applyFill="1" applyBorder="1" applyAlignment="1">
      <alignment horizontal="center" vertical="center" wrapText="1"/>
    </xf>
    <xf numFmtId="0" fontId="50" fillId="0" borderId="0" xfId="0" applyFont="1"/>
    <xf numFmtId="10" fontId="51" fillId="0" borderId="30" xfId="0" applyNumberFormat="1" applyFont="1" applyBorder="1" applyAlignment="1">
      <alignment horizontal="center" vertical="center"/>
    </xf>
    <xf numFmtId="10" fontId="51" fillId="0" borderId="22" xfId="0" applyNumberFormat="1" applyFont="1" applyBorder="1" applyAlignment="1">
      <alignment horizontal="center" vertical="center"/>
    </xf>
    <xf numFmtId="0" fontId="51" fillId="0" borderId="22" xfId="0" applyFont="1" applyBorder="1" applyAlignment="1">
      <alignment horizontal="center" vertical="center"/>
    </xf>
    <xf numFmtId="17" fontId="43" fillId="5" borderId="59" xfId="0" applyNumberFormat="1" applyFont="1" applyFill="1" applyBorder="1" applyAlignment="1">
      <alignment horizontal="center" vertical="center" wrapText="1"/>
    </xf>
    <xf numFmtId="17" fontId="43" fillId="5" borderId="60" xfId="0" applyNumberFormat="1" applyFont="1" applyFill="1" applyBorder="1" applyAlignment="1">
      <alignment horizontal="center" vertical="center" wrapText="1"/>
    </xf>
    <xf numFmtId="17" fontId="43" fillId="5" borderId="39" xfId="0" applyNumberFormat="1" applyFont="1" applyFill="1" applyBorder="1" applyAlignment="1">
      <alignment horizontal="center" vertical="center" wrapText="1"/>
    </xf>
    <xf numFmtId="17" fontId="52" fillId="5" borderId="30" xfId="0" applyNumberFormat="1" applyFont="1" applyFill="1" applyBorder="1" applyAlignment="1">
      <alignment horizontal="center" vertical="center" wrapText="1"/>
    </xf>
    <xf numFmtId="17" fontId="52" fillId="5" borderId="22" xfId="0" applyNumberFormat="1" applyFont="1" applyFill="1" applyBorder="1" applyAlignment="1">
      <alignment horizontal="center" vertical="center" wrapText="1"/>
    </xf>
    <xf numFmtId="0" fontId="53" fillId="5" borderId="22" xfId="0" applyFont="1" applyFill="1" applyBorder="1" applyAlignment="1">
      <alignment horizontal="center" vertical="center" wrapText="1"/>
    </xf>
    <xf numFmtId="10" fontId="52" fillId="5" borderId="22" xfId="0" applyNumberFormat="1" applyFont="1" applyFill="1" applyBorder="1" applyAlignment="1">
      <alignment horizontal="center" vertical="center" wrapText="1"/>
    </xf>
    <xf numFmtId="0" fontId="53" fillId="7" borderId="22" xfId="0" applyFont="1" applyFill="1" applyBorder="1" applyAlignment="1">
      <alignment horizontal="center" vertical="center" wrapText="1"/>
    </xf>
    <xf numFmtId="0" fontId="54" fillId="7" borderId="22" xfId="0" applyFont="1" applyFill="1" applyBorder="1" applyAlignment="1">
      <alignment horizontal="center" vertical="center" wrapText="1"/>
    </xf>
    <xf numFmtId="0" fontId="52" fillId="7" borderId="30" xfId="0" applyFont="1" applyFill="1" applyBorder="1" applyAlignment="1">
      <alignment horizontal="center" vertical="center" wrapText="1"/>
    </xf>
    <xf numFmtId="0" fontId="52" fillId="7" borderId="22" xfId="0" applyFont="1" applyFill="1" applyBorder="1" applyAlignment="1">
      <alignment horizontal="center" vertical="center" wrapText="1"/>
    </xf>
    <xf numFmtId="0" fontId="52" fillId="7" borderId="5" xfId="0" applyFont="1" applyFill="1" applyBorder="1" applyAlignment="1">
      <alignment horizontal="center" vertical="center" wrapText="1"/>
    </xf>
    <xf numFmtId="0" fontId="52" fillId="3" borderId="23" xfId="0" applyFont="1" applyFill="1" applyBorder="1" applyAlignment="1">
      <alignment horizontal="center" vertical="center"/>
    </xf>
    <xf numFmtId="0" fontId="52" fillId="3" borderId="1" xfId="0" applyFont="1" applyFill="1" applyBorder="1" applyAlignment="1">
      <alignment horizontal="center" vertical="center"/>
    </xf>
    <xf numFmtId="0" fontId="10" fillId="3" borderId="36" xfId="0" applyFont="1" applyFill="1" applyBorder="1" applyAlignment="1">
      <alignment horizontal="center" vertical="center"/>
    </xf>
    <xf numFmtId="0" fontId="22" fillId="5" borderId="34" xfId="0" applyFont="1" applyFill="1" applyBorder="1" applyAlignment="1">
      <alignment horizontal="center" vertical="center" wrapText="1"/>
    </xf>
    <xf numFmtId="0" fontId="42" fillId="5" borderId="34" xfId="0" applyFont="1" applyFill="1" applyBorder="1" applyAlignment="1">
      <alignment horizontal="center" vertical="center" wrapText="1"/>
    </xf>
    <xf numFmtId="10" fontId="20" fillId="5" borderId="34" xfId="0" applyNumberFormat="1" applyFont="1" applyFill="1" applyBorder="1" applyAlignment="1">
      <alignment horizontal="center" vertical="center" wrapText="1"/>
    </xf>
    <xf numFmtId="17" fontId="20" fillId="5" borderId="34" xfId="0" applyNumberFormat="1" applyFont="1" applyFill="1" applyBorder="1" applyAlignment="1">
      <alignment horizontal="center" vertical="center" wrapText="1"/>
    </xf>
    <xf numFmtId="17" fontId="43" fillId="5" borderId="34" xfId="0" applyNumberFormat="1" applyFont="1" applyFill="1" applyBorder="1" applyAlignment="1">
      <alignment horizontal="center" vertical="center" wrapText="1"/>
    </xf>
    <xf numFmtId="17" fontId="43" fillId="5" borderId="55" xfId="0" applyNumberFormat="1" applyFont="1" applyFill="1" applyBorder="1" applyAlignment="1">
      <alignment horizontal="center" vertical="center" wrapText="1"/>
    </xf>
    <xf numFmtId="17" fontId="43" fillId="5" borderId="35" xfId="0" applyNumberFormat="1" applyFont="1" applyFill="1" applyBorder="1" applyAlignment="1">
      <alignment horizontal="center" vertical="center" wrapText="1"/>
    </xf>
    <xf numFmtId="0" fontId="0" fillId="8" borderId="14" xfId="0" applyFill="1" applyBorder="1"/>
    <xf numFmtId="0" fontId="0" fillId="8" borderId="17" xfId="0" applyFill="1" applyBorder="1"/>
    <xf numFmtId="0" fontId="0" fillId="8" borderId="19" xfId="0" applyFill="1" applyBorder="1"/>
    <xf numFmtId="10" fontId="6" fillId="0" borderId="36" xfId="0" applyNumberFormat="1" applyFont="1" applyBorder="1" applyAlignment="1">
      <alignment horizontal="center" vertical="center"/>
    </xf>
    <xf numFmtId="10" fontId="8" fillId="6" borderId="36" xfId="0" applyNumberFormat="1" applyFont="1" applyFill="1" applyBorder="1" applyAlignment="1" applyProtection="1">
      <alignment horizontal="center" vertical="center"/>
      <protection locked="0"/>
    </xf>
    <xf numFmtId="17" fontId="20" fillId="5" borderId="35" xfId="0" applyNumberFormat="1" applyFont="1" applyFill="1" applyBorder="1" applyAlignment="1">
      <alignment horizontal="center" vertical="center" wrapText="1"/>
    </xf>
    <xf numFmtId="10" fontId="6" fillId="0" borderId="24" xfId="0" applyNumberFormat="1" applyFont="1" applyBorder="1" applyAlignment="1">
      <alignment vertical="center"/>
    </xf>
    <xf numFmtId="10" fontId="6" fillId="0" borderId="2" xfId="0" applyNumberFormat="1" applyFont="1" applyBorder="1" applyAlignment="1">
      <alignment horizontal="center" vertical="center"/>
    </xf>
    <xf numFmtId="10" fontId="6" fillId="0" borderId="0" xfId="0" applyNumberFormat="1" applyFont="1" applyAlignment="1">
      <alignment horizontal="center" vertical="center"/>
    </xf>
    <xf numFmtId="10" fontId="6" fillId="0" borderId="0" xfId="0" applyNumberFormat="1" applyFont="1" applyAlignment="1">
      <alignment vertical="center"/>
    </xf>
    <xf numFmtId="10" fontId="6" fillId="0" borderId="1" xfId="0" applyNumberFormat="1" applyFont="1" applyBorder="1" applyAlignment="1">
      <alignment vertical="center"/>
    </xf>
    <xf numFmtId="164" fontId="26" fillId="8" borderId="22" xfId="3" applyNumberFormat="1" applyFont="1" applyFill="1" applyBorder="1" applyAlignment="1">
      <alignment vertical="center" wrapText="1"/>
    </xf>
    <xf numFmtId="10" fontId="6" fillId="0" borderId="2" xfId="0" applyNumberFormat="1" applyFont="1" applyBorder="1" applyAlignment="1">
      <alignment vertical="center"/>
    </xf>
    <xf numFmtId="10" fontId="11" fillId="8" borderId="0" xfId="0" applyNumberFormat="1" applyFont="1" applyFill="1" applyAlignment="1">
      <alignment vertical="center"/>
    </xf>
    <xf numFmtId="0" fontId="11" fillId="8" borderId="0" xfId="0" applyFont="1" applyFill="1" applyAlignment="1">
      <alignment vertical="center"/>
    </xf>
    <xf numFmtId="164" fontId="26" fillId="8" borderId="31" xfId="3" applyNumberFormat="1" applyFont="1" applyFill="1" applyBorder="1" applyAlignment="1">
      <alignment vertical="center" wrapText="1"/>
    </xf>
    <xf numFmtId="164" fontId="44" fillId="8" borderId="31" xfId="3" applyNumberFormat="1" applyFont="1" applyFill="1" applyBorder="1" applyAlignment="1">
      <alignment vertical="center" wrapText="1"/>
    </xf>
    <xf numFmtId="164" fontId="26" fillId="8" borderId="31" xfId="3" applyNumberFormat="1" applyFont="1" applyFill="1" applyBorder="1" applyAlignment="1">
      <alignment vertical="center"/>
    </xf>
    <xf numFmtId="164" fontId="57" fillId="6" borderId="31" xfId="3" applyNumberFormat="1" applyFont="1" applyFill="1" applyBorder="1" applyAlignment="1">
      <alignment vertical="center" wrapText="1"/>
    </xf>
    <xf numFmtId="0" fontId="8" fillId="6" borderId="31" xfId="0" applyFont="1" applyFill="1" applyBorder="1" applyAlignment="1">
      <alignment horizontal="center" vertical="center"/>
    </xf>
    <xf numFmtId="9" fontId="8" fillId="6" borderId="31" xfId="1" applyFont="1" applyFill="1" applyBorder="1" applyAlignment="1">
      <alignment horizontal="center" vertical="center"/>
    </xf>
    <xf numFmtId="10" fontId="8" fillId="0" borderId="1" xfId="0" applyNumberFormat="1" applyFont="1" applyBorder="1" applyAlignment="1">
      <alignment horizontal="center" vertical="center"/>
    </xf>
    <xf numFmtId="10" fontId="8" fillId="6" borderId="1" xfId="0" applyNumberFormat="1" applyFont="1" applyFill="1" applyBorder="1" applyAlignment="1">
      <alignment horizontal="center" vertical="center"/>
    </xf>
    <xf numFmtId="10" fontId="8" fillId="6" borderId="24" xfId="0" applyNumberFormat="1" applyFont="1" applyFill="1" applyBorder="1" applyAlignment="1">
      <alignment vertical="center"/>
    </xf>
    <xf numFmtId="164" fontId="57" fillId="6" borderId="31" xfId="3" applyNumberFormat="1" applyFont="1" applyFill="1" applyBorder="1" applyAlignment="1">
      <alignment vertical="center"/>
    </xf>
    <xf numFmtId="10" fontId="8" fillId="0" borderId="1" xfId="0" applyNumberFormat="1" applyFont="1" applyBorder="1" applyAlignment="1">
      <alignment vertical="center"/>
    </xf>
    <xf numFmtId="10" fontId="8" fillId="6" borderId="1" xfId="0" applyNumberFormat="1" applyFont="1" applyFill="1" applyBorder="1" applyAlignment="1">
      <alignment vertical="center"/>
    </xf>
    <xf numFmtId="164" fontId="37" fillId="0" borderId="22" xfId="3" applyNumberFormat="1" applyFont="1" applyFill="1" applyBorder="1" applyAlignment="1">
      <alignment vertical="center" wrapText="1" readingOrder="1"/>
    </xf>
    <xf numFmtId="164" fontId="57" fillId="0" borderId="22" xfId="3" applyNumberFormat="1" applyFont="1" applyFill="1" applyBorder="1" applyAlignment="1">
      <alignment vertical="center" wrapText="1" readingOrder="1"/>
    </xf>
    <xf numFmtId="0" fontId="8" fillId="6" borderId="22" xfId="0" applyFont="1" applyFill="1" applyBorder="1" applyAlignment="1">
      <alignment horizontal="center" vertical="center"/>
    </xf>
    <xf numFmtId="164" fontId="57" fillId="6" borderId="22" xfId="3" applyNumberFormat="1" applyFont="1" applyFill="1" applyBorder="1" applyAlignment="1">
      <alignment vertical="center" wrapText="1" readingOrder="1"/>
    </xf>
    <xf numFmtId="164" fontId="37" fillId="6" borderId="22" xfId="1" applyNumberFormat="1" applyFont="1" applyFill="1" applyBorder="1" applyAlignment="1">
      <alignment vertical="center" wrapText="1" readingOrder="1"/>
    </xf>
    <xf numFmtId="164" fontId="37" fillId="9" borderId="22" xfId="3" applyNumberFormat="1" applyFont="1" applyFill="1" applyBorder="1" applyAlignment="1">
      <alignment vertical="center" wrapText="1" readingOrder="1"/>
    </xf>
    <xf numFmtId="164" fontId="57" fillId="6" borderId="22" xfId="1" applyNumberFormat="1" applyFont="1" applyFill="1" applyBorder="1" applyAlignment="1">
      <alignment vertical="center" wrapText="1" readingOrder="1"/>
    </xf>
    <xf numFmtId="164" fontId="26" fillId="8" borderId="22" xfId="8" applyNumberFormat="1" applyFont="1" applyFill="1" applyBorder="1" applyAlignment="1">
      <alignment vertical="center" wrapText="1"/>
    </xf>
    <xf numFmtId="164" fontId="26" fillId="8" borderId="22" xfId="8" applyNumberFormat="1" applyFont="1" applyFill="1" applyBorder="1" applyAlignment="1">
      <alignment vertical="center"/>
    </xf>
    <xf numFmtId="164" fontId="26" fillId="8" borderId="29" xfId="3" applyNumberFormat="1" applyFont="1" applyFill="1" applyBorder="1" applyAlignment="1">
      <alignment vertical="center" wrapText="1"/>
    </xf>
    <xf numFmtId="164" fontId="26" fillId="8" borderId="1" xfId="3" applyNumberFormat="1" applyFont="1" applyFill="1" applyBorder="1" applyAlignment="1">
      <alignment vertical="center" wrapText="1"/>
    </xf>
    <xf numFmtId="0" fontId="8" fillId="6" borderId="22" xfId="5" applyFont="1" applyFill="1" applyBorder="1" applyAlignment="1">
      <alignment horizontal="center" vertical="center"/>
    </xf>
    <xf numFmtId="164" fontId="57" fillId="6" borderId="22" xfId="8" applyNumberFormat="1" applyFont="1" applyFill="1" applyBorder="1" applyAlignment="1">
      <alignment vertical="center" wrapText="1"/>
    </xf>
    <xf numFmtId="10" fontId="8" fillId="6" borderId="22" xfId="9" applyNumberFormat="1" applyFont="1" applyFill="1" applyBorder="1" applyAlignment="1" applyProtection="1">
      <alignment horizontal="center" vertical="center"/>
      <protection locked="0"/>
    </xf>
    <xf numFmtId="164" fontId="57" fillId="6" borderId="22" xfId="8" applyNumberFormat="1" applyFont="1" applyFill="1" applyBorder="1" applyAlignment="1">
      <alignment vertical="center"/>
    </xf>
    <xf numFmtId="164" fontId="57" fillId="6" borderId="22" xfId="3" applyNumberFormat="1" applyFont="1" applyFill="1" applyBorder="1" applyAlignment="1">
      <alignment vertical="center" wrapText="1"/>
    </xf>
    <xf numFmtId="164" fontId="57" fillId="6" borderId="25" xfId="3" applyNumberFormat="1" applyFont="1" applyFill="1" applyBorder="1" applyAlignment="1">
      <alignment vertical="center" wrapText="1"/>
    </xf>
    <xf numFmtId="10" fontId="18" fillId="6" borderId="1" xfId="9" applyNumberFormat="1" applyFont="1" applyFill="1" applyBorder="1" applyAlignment="1" applyProtection="1">
      <alignment horizontal="center" vertical="center"/>
      <protection locked="0"/>
    </xf>
    <xf numFmtId="10" fontId="18" fillId="6" borderId="47" xfId="9" applyNumberFormat="1" applyFont="1" applyFill="1" applyBorder="1" applyAlignment="1" applyProtection="1">
      <alignment horizontal="center" vertical="center"/>
      <protection locked="0"/>
    </xf>
    <xf numFmtId="10" fontId="18" fillId="6" borderId="48" xfId="9" applyNumberFormat="1" applyFont="1" applyFill="1" applyBorder="1" applyAlignment="1" applyProtection="1">
      <alignment horizontal="center" vertical="center"/>
      <protection locked="0"/>
    </xf>
    <xf numFmtId="10" fontId="18" fillId="6" borderId="49" xfId="9" applyNumberFormat="1" applyFont="1" applyFill="1" applyBorder="1" applyAlignment="1" applyProtection="1">
      <alignment horizontal="center" vertical="center"/>
      <protection locked="0"/>
    </xf>
    <xf numFmtId="164" fontId="57" fillId="6" borderId="1" xfId="3" applyNumberFormat="1" applyFont="1" applyFill="1" applyBorder="1" applyAlignment="1">
      <alignment vertical="center" wrapText="1"/>
    </xf>
    <xf numFmtId="0" fontId="8" fillId="6" borderId="50" xfId="5" applyFont="1" applyFill="1" applyBorder="1" applyAlignment="1">
      <alignment horizontal="center" vertical="center"/>
    </xf>
    <xf numFmtId="10" fontId="8" fillId="6" borderId="22" xfId="5" applyNumberFormat="1" applyFont="1" applyFill="1" applyBorder="1" applyAlignment="1">
      <alignment horizontal="center" vertical="center"/>
    </xf>
    <xf numFmtId="164" fontId="26" fillId="8" borderId="1" xfId="1" applyNumberFormat="1" applyFont="1" applyFill="1" applyBorder="1" applyAlignment="1">
      <alignment vertical="center" wrapText="1"/>
    </xf>
    <xf numFmtId="164" fontId="57" fillId="6" borderId="1" xfId="1" applyNumberFormat="1" applyFont="1" applyFill="1" applyBorder="1" applyAlignment="1">
      <alignment vertical="center" wrapText="1"/>
    </xf>
    <xf numFmtId="0" fontId="8" fillId="6" borderId="1" xfId="0" applyFont="1" applyFill="1" applyBorder="1" applyAlignment="1">
      <alignment horizontal="center" vertical="center"/>
    </xf>
    <xf numFmtId="164" fontId="37" fillId="8" borderId="22" xfId="3" applyNumberFormat="1" applyFont="1" applyFill="1" applyBorder="1" applyAlignment="1">
      <alignment vertical="center" wrapText="1"/>
    </xf>
    <xf numFmtId="164" fontId="39" fillId="8" borderId="22" xfId="3" applyNumberFormat="1" applyFont="1" applyFill="1" applyBorder="1" applyAlignment="1">
      <alignment vertical="center" wrapText="1"/>
    </xf>
    <xf numFmtId="0" fontId="18" fillId="6" borderId="22" xfId="0" applyFont="1" applyFill="1" applyBorder="1" applyAlignment="1">
      <alignment horizontal="center" vertical="center"/>
    </xf>
    <xf numFmtId="164" fontId="57" fillId="6" borderId="22" xfId="0" applyNumberFormat="1" applyFont="1" applyFill="1" applyBorder="1" applyAlignment="1">
      <alignment vertical="center" wrapText="1"/>
    </xf>
    <xf numFmtId="10" fontId="14" fillId="11" borderId="62" xfId="1" applyNumberFormat="1" applyFont="1" applyFill="1" applyBorder="1" applyAlignment="1">
      <alignment horizontal="center" vertical="center"/>
    </xf>
    <xf numFmtId="10" fontId="14" fillId="12" borderId="62" xfId="1" applyNumberFormat="1" applyFont="1" applyFill="1" applyBorder="1" applyAlignment="1">
      <alignment horizontal="center" vertical="center"/>
    </xf>
    <xf numFmtId="10" fontId="14" fillId="0" borderId="66" xfId="1" applyNumberFormat="1" applyFont="1" applyBorder="1" applyAlignment="1">
      <alignment horizontal="center" vertical="center"/>
    </xf>
    <xf numFmtId="0" fontId="14" fillId="0" borderId="67" xfId="0" applyFont="1" applyBorder="1" applyAlignment="1">
      <alignment horizontal="center" vertical="center" wrapText="1"/>
    </xf>
    <xf numFmtId="0" fontId="14" fillId="0" borderId="64" xfId="0" applyFont="1" applyBorder="1" applyAlignment="1">
      <alignment horizontal="center" vertical="center" wrapText="1"/>
    </xf>
    <xf numFmtId="0" fontId="14" fillId="13" borderId="67" xfId="0" applyFont="1" applyFill="1" applyBorder="1" applyAlignment="1">
      <alignment horizontal="center" vertical="center" wrapText="1"/>
    </xf>
    <xf numFmtId="164" fontId="37" fillId="8" borderId="22" xfId="3" applyNumberFormat="1" applyFont="1" applyFill="1" applyBorder="1" applyAlignment="1">
      <alignment vertical="center" wrapText="1" readingOrder="1"/>
    </xf>
    <xf numFmtId="164" fontId="37" fillId="8" borderId="22" xfId="1" applyNumberFormat="1" applyFont="1" applyFill="1" applyBorder="1" applyAlignment="1">
      <alignment vertical="center" wrapText="1" readingOrder="1"/>
    </xf>
    <xf numFmtId="164" fontId="37" fillId="8" borderId="22" xfId="1" applyNumberFormat="1" applyFont="1" applyFill="1" applyBorder="1" applyAlignment="1">
      <alignment horizontal="right" vertical="center" wrapText="1" readingOrder="1"/>
    </xf>
    <xf numFmtId="164" fontId="37" fillId="6" borderId="22" xfId="1" applyNumberFormat="1" applyFont="1" applyFill="1" applyBorder="1" applyAlignment="1">
      <alignment horizontal="right" vertical="center" wrapText="1" readingOrder="1"/>
    </xf>
    <xf numFmtId="10" fontId="15" fillId="8" borderId="45" xfId="9" applyNumberFormat="1" applyFont="1" applyFill="1" applyBorder="1" applyAlignment="1" applyProtection="1">
      <alignment horizontal="center" vertical="center"/>
      <protection locked="0"/>
    </xf>
    <xf numFmtId="10" fontId="15" fillId="8" borderId="47" xfId="9" applyNumberFormat="1" applyFont="1" applyFill="1" applyBorder="1" applyAlignment="1" applyProtection="1">
      <alignment horizontal="center" vertical="center"/>
      <protection locked="0"/>
    </xf>
    <xf numFmtId="0" fontId="27" fillId="8" borderId="0" xfId="2" applyFont="1" applyFill="1" applyBorder="1" applyAlignment="1">
      <alignment horizontal="center" vertical="center" wrapText="1"/>
    </xf>
    <xf numFmtId="164" fontId="59" fillId="8" borderId="31" xfId="3" applyNumberFormat="1" applyFont="1" applyFill="1" applyBorder="1" applyAlignment="1">
      <alignment vertical="center" wrapText="1"/>
    </xf>
    <xf numFmtId="164" fontId="57" fillId="8" borderId="22" xfId="1" applyNumberFormat="1" applyFont="1" applyFill="1" applyBorder="1" applyAlignment="1">
      <alignment vertical="center" wrapText="1" readingOrder="1"/>
    </xf>
    <xf numFmtId="10" fontId="6" fillId="8" borderId="22" xfId="0" applyNumberFormat="1" applyFont="1" applyFill="1" applyBorder="1" applyAlignment="1">
      <alignment horizontal="center" vertical="center"/>
    </xf>
    <xf numFmtId="10" fontId="41" fillId="0" borderId="22" xfId="0" applyNumberFormat="1" applyFont="1" applyBorder="1" applyAlignment="1">
      <alignment horizontal="center" vertical="center"/>
    </xf>
    <xf numFmtId="10" fontId="5" fillId="8" borderId="31" xfId="0" applyNumberFormat="1" applyFont="1" applyFill="1" applyBorder="1" applyAlignment="1">
      <alignment horizontal="center" vertical="center"/>
    </xf>
    <xf numFmtId="10" fontId="5" fillId="8" borderId="22" xfId="0" applyNumberFormat="1" applyFont="1" applyFill="1" applyBorder="1" applyAlignment="1">
      <alignment horizontal="center" vertical="center"/>
    </xf>
    <xf numFmtId="10" fontId="41" fillId="0" borderId="36" xfId="0" applyNumberFormat="1" applyFont="1" applyBorder="1" applyAlignment="1" applyProtection="1">
      <alignment horizontal="center" vertical="center"/>
      <protection locked="0"/>
    </xf>
    <xf numFmtId="10" fontId="5" fillId="0" borderId="31" xfId="0" applyNumberFormat="1" applyFont="1" applyBorder="1" applyAlignment="1">
      <alignment horizontal="center" vertical="center"/>
    </xf>
    <xf numFmtId="10" fontId="5" fillId="0" borderId="36" xfId="0" applyNumberFormat="1" applyFont="1" applyBorder="1" applyAlignment="1">
      <alignment horizontal="center" vertical="center"/>
    </xf>
    <xf numFmtId="10" fontId="72" fillId="0" borderId="22" xfId="0" applyNumberFormat="1" applyFont="1" applyBorder="1" applyAlignment="1">
      <alignment horizontal="center" vertical="center"/>
    </xf>
    <xf numFmtId="164" fontId="37" fillId="6" borderId="22" xfId="3" applyNumberFormat="1" applyFont="1" applyFill="1" applyBorder="1" applyAlignment="1">
      <alignment vertical="center" wrapText="1" readingOrder="1"/>
    </xf>
    <xf numFmtId="0" fontId="46" fillId="10" borderId="3" xfId="0" applyFont="1" applyFill="1" applyBorder="1" applyAlignment="1">
      <alignment vertical="center" textRotation="90" wrapText="1"/>
    </xf>
    <xf numFmtId="0" fontId="46" fillId="10" borderId="4" xfId="0" applyFont="1" applyFill="1" applyBorder="1" applyAlignment="1">
      <alignment vertical="center" textRotation="90" wrapText="1"/>
    </xf>
    <xf numFmtId="10" fontId="5" fillId="8" borderId="22" xfId="0" applyNumberFormat="1" applyFont="1" applyFill="1" applyBorder="1" applyAlignment="1" applyProtection="1">
      <alignment horizontal="center" vertical="center"/>
      <protection locked="0"/>
    </xf>
    <xf numFmtId="10" fontId="5" fillId="8" borderId="30" xfId="0" applyNumberFormat="1" applyFont="1" applyFill="1" applyBorder="1" applyAlignment="1" applyProtection="1">
      <alignment horizontal="center" vertical="center"/>
      <protection locked="0"/>
    </xf>
    <xf numFmtId="0" fontId="74" fillId="6" borderId="0" xfId="5" applyFont="1" applyFill="1"/>
    <xf numFmtId="0" fontId="19" fillId="8" borderId="0" xfId="5" applyFill="1" applyAlignment="1">
      <alignment horizontal="center"/>
    </xf>
    <xf numFmtId="10" fontId="14" fillId="0" borderId="66" xfId="3" applyNumberFormat="1" applyFont="1" applyBorder="1" applyAlignment="1">
      <alignment horizontal="center" vertical="center"/>
    </xf>
    <xf numFmtId="10" fontId="6" fillId="8" borderId="0" xfId="0" applyNumberFormat="1" applyFont="1" applyFill="1" applyAlignment="1">
      <alignment vertical="center"/>
    </xf>
    <xf numFmtId="10" fontId="6" fillId="13" borderId="49" xfId="0" applyNumberFormat="1" applyFont="1" applyFill="1" applyBorder="1" applyAlignment="1">
      <alignment vertical="center"/>
    </xf>
    <xf numFmtId="10" fontId="6" fillId="11" borderId="48" xfId="0" applyNumberFormat="1" applyFont="1" applyFill="1" applyBorder="1" applyAlignment="1">
      <alignment horizontal="center" vertical="center"/>
    </xf>
    <xf numFmtId="10" fontId="6" fillId="11" borderId="88" xfId="0" applyNumberFormat="1" applyFont="1" applyFill="1" applyBorder="1" applyAlignment="1">
      <alignment horizontal="center" vertical="center"/>
    </xf>
    <xf numFmtId="10" fontId="6" fillId="13" borderId="89" xfId="0" applyNumberFormat="1" applyFont="1" applyFill="1" applyBorder="1" applyAlignment="1">
      <alignment vertical="center"/>
    </xf>
    <xf numFmtId="10" fontId="6" fillId="11" borderId="46" xfId="0" applyNumberFormat="1" applyFont="1" applyFill="1" applyBorder="1" applyAlignment="1">
      <alignment horizontal="center" vertical="center"/>
    </xf>
    <xf numFmtId="10" fontId="6" fillId="11" borderId="90" xfId="0" applyNumberFormat="1" applyFont="1" applyFill="1" applyBorder="1" applyAlignment="1">
      <alignment horizontal="center" vertical="center"/>
    </xf>
    <xf numFmtId="10" fontId="8" fillId="6" borderId="2" xfId="0" applyNumberFormat="1" applyFont="1" applyFill="1" applyBorder="1" applyAlignment="1">
      <alignment vertical="center"/>
    </xf>
    <xf numFmtId="10" fontId="8" fillId="6" borderId="2" xfId="0" applyNumberFormat="1" applyFont="1" applyFill="1" applyBorder="1" applyAlignment="1">
      <alignment horizontal="center" vertical="center"/>
    </xf>
    <xf numFmtId="10" fontId="8" fillId="6" borderId="1" xfId="5" applyNumberFormat="1" applyFont="1" applyFill="1" applyBorder="1" applyAlignment="1" applyProtection="1">
      <alignment horizontal="center" vertical="center"/>
      <protection locked="0"/>
    </xf>
    <xf numFmtId="0" fontId="8" fillId="6" borderId="1" xfId="5" applyFont="1" applyFill="1" applyBorder="1" applyAlignment="1">
      <alignment horizontal="center" vertical="center"/>
    </xf>
    <xf numFmtId="164" fontId="57" fillId="6" borderId="1" xfId="3" applyNumberFormat="1" applyFont="1" applyFill="1" applyBorder="1" applyAlignment="1">
      <alignment horizontal="center" vertical="center" wrapText="1"/>
    </xf>
    <xf numFmtId="10" fontId="6" fillId="0" borderId="1" xfId="5" applyNumberFormat="1" applyFont="1" applyBorder="1" applyAlignment="1">
      <alignment horizontal="center" vertical="center"/>
    </xf>
    <xf numFmtId="0" fontId="5" fillId="0" borderId="1" xfId="5" applyFont="1" applyBorder="1" applyAlignment="1">
      <alignment horizontal="center" vertical="center"/>
    </xf>
    <xf numFmtId="164" fontId="37" fillId="0" borderId="1" xfId="3" applyNumberFormat="1" applyFont="1" applyFill="1" applyBorder="1" applyAlignment="1">
      <alignment horizontal="center" vertical="center" wrapText="1"/>
    </xf>
    <xf numFmtId="17" fontId="3" fillId="5" borderId="1" xfId="5" applyNumberFormat="1" applyFont="1" applyFill="1" applyBorder="1" applyAlignment="1">
      <alignment horizontal="center" vertical="center" wrapText="1"/>
    </xf>
    <xf numFmtId="0" fontId="75" fillId="5" borderId="1" xfId="5" applyFont="1" applyFill="1" applyBorder="1" applyAlignment="1">
      <alignment horizontal="center" vertical="center" wrapText="1"/>
    </xf>
    <xf numFmtId="0" fontId="75" fillId="5" borderId="2" xfId="5" applyFont="1" applyFill="1" applyBorder="1" applyAlignment="1">
      <alignment horizontal="center" vertical="center" wrapText="1"/>
    </xf>
    <xf numFmtId="10" fontId="3" fillId="5" borderId="1" xfId="5" applyNumberFormat="1" applyFont="1" applyFill="1" applyBorder="1" applyAlignment="1">
      <alignment horizontal="center" vertical="center" wrapText="1"/>
    </xf>
    <xf numFmtId="0" fontId="3" fillId="5" borderId="1" xfId="5" applyFont="1" applyFill="1" applyBorder="1" applyAlignment="1">
      <alignment horizontal="center" vertical="center" wrapText="1"/>
    </xf>
    <xf numFmtId="17" fontId="45" fillId="16" borderId="33" xfId="0" applyNumberFormat="1" applyFont="1" applyFill="1" applyBorder="1" applyAlignment="1">
      <alignment horizontal="center" vertical="center" wrapText="1"/>
    </xf>
    <xf numFmtId="0" fontId="5" fillId="0" borderId="1" xfId="5" applyFont="1" applyBorder="1" applyAlignment="1">
      <alignment horizontal="center" vertical="center" wrapText="1"/>
    </xf>
    <xf numFmtId="0" fontId="3" fillId="5" borderId="22" xfId="0" applyFont="1" applyFill="1" applyBorder="1" applyAlignment="1">
      <alignment horizontal="center" vertical="center" wrapText="1"/>
    </xf>
    <xf numFmtId="0" fontId="10" fillId="5" borderId="22"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42" fillId="5" borderId="22" xfId="0" applyFont="1" applyFill="1" applyBorder="1" applyAlignment="1">
      <alignment horizontal="center" vertical="center" wrapText="1"/>
    </xf>
    <xf numFmtId="0" fontId="77" fillId="5" borderId="22" xfId="0" applyFont="1" applyFill="1" applyBorder="1" applyAlignment="1">
      <alignment horizontal="center" vertical="center" wrapText="1"/>
    </xf>
    <xf numFmtId="10" fontId="10" fillId="5" borderId="22" xfId="0" applyNumberFormat="1" applyFont="1" applyFill="1" applyBorder="1" applyAlignment="1">
      <alignment horizontal="center" vertical="center" wrapText="1"/>
    </xf>
    <xf numFmtId="17" fontId="43" fillId="5" borderId="22" xfId="0" applyNumberFormat="1" applyFont="1" applyFill="1" applyBorder="1" applyAlignment="1">
      <alignment horizontal="center" vertical="center" wrapText="1"/>
    </xf>
    <xf numFmtId="9" fontId="37" fillId="0" borderId="22" xfId="1" applyFont="1" applyBorder="1" applyAlignment="1">
      <alignment vertical="center" wrapText="1"/>
    </xf>
    <xf numFmtId="10" fontId="78" fillId="0" borderId="22" xfId="0" applyNumberFormat="1" applyFont="1" applyBorder="1" applyAlignment="1">
      <alignment horizontal="center" vertical="center"/>
    </xf>
    <xf numFmtId="10" fontId="78" fillId="0" borderId="30" xfId="0" applyNumberFormat="1" applyFont="1" applyBorder="1" applyAlignment="1">
      <alignment horizontal="center" vertical="center"/>
    </xf>
    <xf numFmtId="9" fontId="57" fillId="6" borderId="22" xfId="1" applyFont="1" applyFill="1" applyBorder="1" applyAlignment="1">
      <alignment vertical="center" wrapText="1"/>
    </xf>
    <xf numFmtId="10" fontId="8" fillId="6" borderId="22" xfId="0" applyNumberFormat="1" applyFont="1" applyFill="1" applyBorder="1" applyAlignment="1">
      <alignment horizontal="center" vertical="center"/>
    </xf>
    <xf numFmtId="9" fontId="80" fillId="0" borderId="22" xfId="1" applyFont="1" applyBorder="1" applyAlignment="1">
      <alignment vertical="center" wrapText="1"/>
    </xf>
    <xf numFmtId="9" fontId="80" fillId="8" borderId="22" xfId="1" applyFont="1" applyFill="1" applyBorder="1" applyAlignment="1">
      <alignment vertical="center" wrapText="1"/>
    </xf>
    <xf numFmtId="10" fontId="5" fillId="8" borderId="1" xfId="0" applyNumberFormat="1" applyFont="1" applyFill="1" applyBorder="1" applyAlignment="1">
      <alignment horizontal="center" vertical="center"/>
    </xf>
    <xf numFmtId="0" fontId="8" fillId="16" borderId="22" xfId="0" applyFont="1" applyFill="1" applyBorder="1" applyAlignment="1">
      <alignment horizontal="center" vertical="center"/>
    </xf>
    <xf numFmtId="9" fontId="37" fillId="8" borderId="22" xfId="1" applyFont="1" applyFill="1" applyBorder="1" applyAlignment="1">
      <alignment vertical="center" wrapText="1"/>
    </xf>
    <xf numFmtId="10" fontId="78" fillId="8" borderId="22" xfId="0" applyNumberFormat="1" applyFont="1" applyFill="1" applyBorder="1" applyAlignment="1">
      <alignment horizontal="center" vertical="center"/>
    </xf>
    <xf numFmtId="10" fontId="78" fillId="8" borderId="30" xfId="0" applyNumberFormat="1" applyFont="1" applyFill="1" applyBorder="1" applyAlignment="1">
      <alignment horizontal="center" vertical="center"/>
    </xf>
    <xf numFmtId="9" fontId="48" fillId="8" borderId="22" xfId="1" applyFont="1" applyFill="1" applyBorder="1" applyAlignment="1">
      <alignment vertical="center" wrapText="1"/>
    </xf>
    <xf numFmtId="0" fontId="82" fillId="8" borderId="22" xfId="0" applyFont="1" applyFill="1" applyBorder="1" applyAlignment="1">
      <alignment horizontal="center" vertical="center"/>
    </xf>
    <xf numFmtId="10" fontId="5" fillId="8" borderId="1" xfId="0" applyNumberFormat="1" applyFont="1" applyFill="1" applyBorder="1" applyAlignment="1">
      <alignment vertical="center"/>
    </xf>
    <xf numFmtId="0" fontId="79" fillId="8" borderId="3" xfId="5" applyFont="1" applyFill="1" applyBorder="1" applyAlignment="1">
      <alignment vertical="center" textRotation="90" wrapText="1"/>
    </xf>
    <xf numFmtId="0" fontId="47" fillId="8" borderId="3" xfId="5" applyFont="1" applyFill="1" applyBorder="1" applyAlignment="1">
      <alignment vertical="center" textRotation="90"/>
    </xf>
    <xf numFmtId="0" fontId="79" fillId="8" borderId="2" xfId="5" applyFont="1" applyFill="1" applyBorder="1" applyAlignment="1">
      <alignment vertical="center" textRotation="90" wrapText="1"/>
    </xf>
    <xf numFmtId="0" fontId="47" fillId="8" borderId="2" xfId="5" applyFont="1" applyFill="1" applyBorder="1" applyAlignment="1">
      <alignment vertical="center" textRotation="90" wrapText="1"/>
    </xf>
    <xf numFmtId="0" fontId="5" fillId="8" borderId="22" xfId="0" applyFont="1" applyFill="1" applyBorder="1" applyAlignment="1">
      <alignment horizontal="center" vertical="center"/>
    </xf>
    <xf numFmtId="0" fontId="27" fillId="0" borderId="22" xfId="0" applyFont="1" applyBorder="1" applyAlignment="1">
      <alignment horizontal="center" vertical="center" wrapText="1" readingOrder="1"/>
    </xf>
    <xf numFmtId="0" fontId="84" fillId="8" borderId="22" xfId="0" applyFont="1" applyFill="1" applyBorder="1" applyAlignment="1">
      <alignment horizontal="center" vertical="center"/>
    </xf>
    <xf numFmtId="10" fontId="85" fillId="8" borderId="22" xfId="0" applyNumberFormat="1" applyFont="1" applyFill="1" applyBorder="1" applyAlignment="1">
      <alignment horizontal="center" vertical="center"/>
    </xf>
    <xf numFmtId="10" fontId="85" fillId="8" borderId="30" xfId="0" applyNumberFormat="1" applyFont="1" applyFill="1" applyBorder="1" applyAlignment="1">
      <alignment horizontal="center" vertical="center"/>
    </xf>
    <xf numFmtId="10" fontId="85" fillId="8" borderId="1" xfId="0" applyNumberFormat="1" applyFont="1" applyFill="1" applyBorder="1" applyAlignment="1">
      <alignment horizontal="center" vertical="center"/>
    </xf>
    <xf numFmtId="10" fontId="85" fillId="8" borderId="1" xfId="0" applyNumberFormat="1" applyFont="1" applyFill="1" applyBorder="1" applyAlignment="1">
      <alignment vertical="center"/>
    </xf>
    <xf numFmtId="0" fontId="6" fillId="0" borderId="0" xfId="0" applyFont="1"/>
    <xf numFmtId="0" fontId="9" fillId="0" borderId="0" xfId="0" applyFont="1" applyAlignment="1">
      <alignment vertical="center"/>
    </xf>
    <xf numFmtId="10" fontId="7" fillId="0" borderId="0" xfId="0" applyNumberFormat="1" applyFont="1" applyAlignment="1">
      <alignment horizontal="center" vertical="center" indent="1"/>
    </xf>
    <xf numFmtId="0" fontId="86" fillId="8" borderId="0" xfId="5" applyFont="1" applyFill="1"/>
    <xf numFmtId="10" fontId="7" fillId="0" borderId="0" xfId="0" applyNumberFormat="1" applyFont="1" applyAlignment="1">
      <alignment vertical="center" indent="1"/>
    </xf>
    <xf numFmtId="10" fontId="7" fillId="0" borderId="0" xfId="0" applyNumberFormat="1" applyFont="1" applyAlignment="1">
      <alignment vertical="center"/>
    </xf>
    <xf numFmtId="10" fontId="9" fillId="0" borderId="0" xfId="0" applyNumberFormat="1" applyFont="1" applyAlignment="1">
      <alignment horizontal="center" vertical="center"/>
    </xf>
    <xf numFmtId="0" fontId="13" fillId="0" borderId="0" xfId="0" applyFont="1"/>
    <xf numFmtId="0" fontId="12" fillId="0" borderId="0" xfId="0" applyFont="1" applyAlignment="1">
      <alignment vertical="center"/>
    </xf>
    <xf numFmtId="0" fontId="11" fillId="0" borderId="0" xfId="0" applyFont="1" applyAlignment="1">
      <alignment vertical="center" indent="1"/>
    </xf>
    <xf numFmtId="0" fontId="29" fillId="0" borderId="6" xfId="0" applyFont="1" applyBorder="1" applyAlignment="1">
      <alignment horizontal="center" vertical="top" wrapText="1"/>
    </xf>
    <xf numFmtId="0" fontId="29" fillId="0" borderId="7" xfId="0" applyFont="1" applyBorder="1" applyAlignment="1">
      <alignment horizontal="center" vertical="top" wrapText="1"/>
    </xf>
    <xf numFmtId="0" fontId="29" fillId="0" borderId="8" xfId="0" applyFont="1" applyBorder="1" applyAlignment="1">
      <alignment horizontal="center" vertical="top" wrapText="1"/>
    </xf>
    <xf numFmtId="0" fontId="29" fillId="0" borderId="9" xfId="0" applyFont="1" applyBorder="1" applyAlignment="1">
      <alignment horizontal="center" vertical="top" wrapText="1"/>
    </xf>
    <xf numFmtId="0" fontId="29" fillId="0" borderId="0" xfId="0" applyFont="1" applyAlignment="1">
      <alignment horizontal="center" vertical="top" wrapText="1"/>
    </xf>
    <xf numFmtId="0" fontId="29" fillId="0" borderId="10" xfId="0" applyFont="1" applyBorder="1" applyAlignment="1">
      <alignment horizontal="center" vertical="top" wrapText="1"/>
    </xf>
    <xf numFmtId="0" fontId="29" fillId="0" borderId="11" xfId="0" applyFont="1" applyBorder="1" applyAlignment="1">
      <alignment horizontal="center" vertical="top" wrapText="1"/>
    </xf>
    <xf numFmtId="0" fontId="29" fillId="0" borderId="12" xfId="0" applyFont="1" applyBorder="1" applyAlignment="1">
      <alignment horizontal="center" vertical="top" wrapText="1"/>
    </xf>
    <xf numFmtId="0" fontId="29" fillId="0" borderId="13" xfId="0" applyFont="1" applyBorder="1" applyAlignment="1">
      <alignment horizontal="center" vertical="top" wrapText="1"/>
    </xf>
    <xf numFmtId="0" fontId="14" fillId="12" borderId="63" xfId="0" applyFont="1" applyFill="1" applyBorder="1" applyAlignment="1">
      <alignment horizontal="center" vertical="center"/>
    </xf>
    <xf numFmtId="0" fontId="14" fillId="12" borderId="64" xfId="0" applyFont="1" applyFill="1" applyBorder="1" applyAlignment="1">
      <alignment horizontal="center" vertical="center"/>
    </xf>
    <xf numFmtId="0" fontId="14" fillId="12" borderId="65" xfId="0" applyFont="1" applyFill="1" applyBorder="1" applyAlignment="1">
      <alignment horizontal="center" vertical="center"/>
    </xf>
    <xf numFmtId="10" fontId="6" fillId="0" borderId="2" xfId="0" applyNumberFormat="1" applyFont="1" applyBorder="1" applyAlignment="1">
      <alignment horizontal="center" vertical="center"/>
    </xf>
    <xf numFmtId="10" fontId="6" fillId="0" borderId="3" xfId="0" applyNumberFormat="1" applyFont="1" applyBorder="1" applyAlignment="1">
      <alignment horizontal="center" vertical="center"/>
    </xf>
    <xf numFmtId="10" fontId="6" fillId="0" borderId="4" xfId="0" applyNumberFormat="1" applyFont="1" applyBorder="1" applyAlignment="1">
      <alignment horizontal="center" vertical="center"/>
    </xf>
    <xf numFmtId="0" fontId="46" fillId="8" borderId="5" xfId="0" applyFont="1" applyFill="1" applyBorder="1" applyAlignment="1">
      <alignment horizontal="center" vertical="center" textRotation="90" wrapText="1"/>
    </xf>
    <xf numFmtId="0" fontId="46" fillId="8" borderId="5" xfId="0" applyFont="1" applyFill="1" applyBorder="1" applyAlignment="1">
      <alignment horizontal="center" vertical="center" textRotation="90"/>
    </xf>
    <xf numFmtId="9" fontId="39" fillId="8" borderId="39" xfId="0" applyNumberFormat="1" applyFont="1" applyFill="1" applyBorder="1" applyAlignment="1">
      <alignment horizontal="center" vertical="center" wrapText="1"/>
    </xf>
    <xf numFmtId="9" fontId="39" fillId="8" borderId="84" xfId="0" applyNumberFormat="1" applyFont="1" applyFill="1" applyBorder="1" applyAlignment="1">
      <alignment horizontal="center" vertical="center" wrapText="1"/>
    </xf>
    <xf numFmtId="9" fontId="62" fillId="8" borderId="31" xfId="0" applyNumberFormat="1" applyFont="1" applyFill="1" applyBorder="1" applyAlignment="1">
      <alignment vertical="center" wrapText="1"/>
    </xf>
    <xf numFmtId="9" fontId="44" fillId="8" borderId="31" xfId="0" applyNumberFormat="1" applyFont="1" applyFill="1" applyBorder="1" applyAlignment="1">
      <alignment horizontal="left" vertical="center" wrapText="1"/>
    </xf>
    <xf numFmtId="9" fontId="39" fillId="8" borderId="33" xfId="0" applyNumberFormat="1" applyFont="1" applyFill="1" applyBorder="1" applyAlignment="1">
      <alignment horizontal="left" vertical="center" wrapText="1"/>
    </xf>
    <xf numFmtId="9" fontId="39" fillId="8" borderId="34" xfId="0" applyNumberFormat="1" applyFont="1" applyFill="1" applyBorder="1" applyAlignment="1">
      <alignment horizontal="left" vertical="center" wrapText="1"/>
    </xf>
    <xf numFmtId="10" fontId="39" fillId="8" borderId="31" xfId="0" applyNumberFormat="1" applyFont="1" applyFill="1" applyBorder="1" applyAlignment="1">
      <alignment horizontal="center" vertical="center" wrapText="1"/>
    </xf>
    <xf numFmtId="9" fontId="44" fillId="8" borderId="33" xfId="0" applyNumberFormat="1" applyFont="1" applyFill="1" applyBorder="1" applyAlignment="1">
      <alignment horizontal="left" vertical="center" wrapText="1"/>
    </xf>
    <xf numFmtId="9" fontId="44" fillId="8" borderId="34" xfId="0" applyNumberFormat="1" applyFont="1" applyFill="1" applyBorder="1" applyAlignment="1">
      <alignment horizontal="left" vertical="center" wrapText="1"/>
    </xf>
    <xf numFmtId="9" fontId="44" fillId="8" borderId="31" xfId="0" applyNumberFormat="1" applyFont="1" applyFill="1" applyBorder="1" applyAlignment="1">
      <alignment horizontal="justify" vertical="center" wrapText="1"/>
    </xf>
    <xf numFmtId="9" fontId="26" fillId="8" borderId="31" xfId="0" applyNumberFormat="1" applyFont="1" applyFill="1" applyBorder="1" applyAlignment="1">
      <alignment horizontal="justify" vertical="center" wrapText="1"/>
    </xf>
    <xf numFmtId="9" fontId="26" fillId="8" borderId="33" xfId="0" applyNumberFormat="1" applyFont="1" applyFill="1" applyBorder="1" applyAlignment="1">
      <alignment horizontal="left" vertical="center" wrapText="1"/>
    </xf>
    <xf numFmtId="9" fontId="26" fillId="8" borderId="34" xfId="0" applyNumberFormat="1" applyFont="1" applyFill="1" applyBorder="1" applyAlignment="1">
      <alignment horizontal="left" vertical="center" wrapText="1"/>
    </xf>
    <xf numFmtId="0" fontId="39" fillId="8" borderId="35" xfId="2" applyFont="1" applyFill="1" applyBorder="1" applyAlignment="1">
      <alignment horizontal="center" vertical="center" wrapText="1"/>
    </xf>
    <xf numFmtId="0" fontId="39" fillId="8" borderId="34" xfId="2" applyFont="1" applyFill="1" applyBorder="1" applyAlignment="1">
      <alignment horizontal="center" vertical="center" wrapText="1"/>
    </xf>
    <xf numFmtId="9" fontId="39" fillId="8" borderId="86" xfId="0" applyNumberFormat="1" applyFont="1" applyFill="1" applyBorder="1" applyAlignment="1">
      <alignment horizontal="center" vertical="center" wrapText="1"/>
    </xf>
    <xf numFmtId="9" fontId="39" fillId="8" borderId="87" xfId="0" applyNumberFormat="1" applyFont="1" applyFill="1" applyBorder="1" applyAlignment="1">
      <alignment horizontal="center" vertical="center" wrapText="1"/>
    </xf>
    <xf numFmtId="0" fontId="39" fillId="8" borderId="1" xfId="0" applyFont="1" applyFill="1" applyBorder="1" applyAlignment="1">
      <alignment horizontal="center" vertical="center" wrapText="1"/>
    </xf>
    <xf numFmtId="9" fontId="39" fillId="8" borderId="40" xfId="0" applyNumberFormat="1" applyFont="1" applyFill="1" applyBorder="1" applyAlignment="1">
      <alignment horizontal="left" vertical="center" wrapText="1"/>
    </xf>
    <xf numFmtId="9" fontId="39" fillId="8" borderId="41" xfId="0" applyNumberFormat="1" applyFont="1" applyFill="1" applyBorder="1" applyAlignment="1">
      <alignment horizontal="left" vertical="center" wrapText="1"/>
    </xf>
    <xf numFmtId="10" fontId="26" fillId="8" borderId="31" xfId="0" applyNumberFormat="1" applyFont="1" applyFill="1" applyBorder="1" applyAlignment="1">
      <alignment horizontal="center" vertical="center" wrapText="1"/>
    </xf>
    <xf numFmtId="0" fontId="26" fillId="8" borderId="31" xfId="2" applyFont="1" applyFill="1" applyBorder="1" applyAlignment="1">
      <alignment horizontal="center" vertical="center" wrapText="1"/>
    </xf>
    <xf numFmtId="9" fontId="39" fillId="8" borderId="31" xfId="0" applyNumberFormat="1" applyFont="1" applyFill="1" applyBorder="1" applyAlignment="1">
      <alignment horizontal="center" vertical="center" wrapText="1"/>
    </xf>
    <xf numFmtId="9" fontId="26" fillId="8" borderId="31" xfId="0" applyNumberFormat="1" applyFont="1" applyFill="1" applyBorder="1" applyAlignment="1">
      <alignment horizontal="center" vertical="center" wrapText="1"/>
    </xf>
    <xf numFmtId="0" fontId="26" fillId="8" borderId="33" xfId="0" applyFont="1" applyFill="1" applyBorder="1" applyAlignment="1">
      <alignment horizontal="center" vertical="center" wrapText="1"/>
    </xf>
    <xf numFmtId="0" fontId="26" fillId="8" borderId="35" xfId="0" applyFont="1" applyFill="1" applyBorder="1" applyAlignment="1">
      <alignment horizontal="center" vertical="center" wrapText="1"/>
    </xf>
    <xf numFmtId="0" fontId="26" fillId="8" borderId="31" xfId="5" applyFont="1" applyFill="1" applyBorder="1" applyAlignment="1">
      <alignment horizontal="justify" vertical="center" wrapText="1"/>
    </xf>
    <xf numFmtId="0" fontId="44" fillId="8" borderId="31" xfId="5" applyFont="1" applyFill="1" applyBorder="1" applyAlignment="1">
      <alignment horizontal="justify" vertical="center" wrapText="1"/>
    </xf>
    <xf numFmtId="10" fontId="58" fillId="14" borderId="78" xfId="0" applyNumberFormat="1" applyFont="1" applyFill="1" applyBorder="1" applyAlignment="1">
      <alignment horizontal="center" vertical="center" wrapText="1"/>
    </xf>
    <xf numFmtId="10" fontId="58" fillId="14" borderId="73" xfId="0" applyNumberFormat="1" applyFont="1" applyFill="1" applyBorder="1" applyAlignment="1">
      <alignment horizontal="center" vertical="center" wrapText="1"/>
    </xf>
    <xf numFmtId="10" fontId="58" fillId="14" borderId="79" xfId="0" applyNumberFormat="1" applyFont="1" applyFill="1" applyBorder="1" applyAlignment="1">
      <alignment horizontal="center" vertical="center" wrapText="1"/>
    </xf>
    <xf numFmtId="9" fontId="58" fillId="14" borderId="80" xfId="0" applyNumberFormat="1" applyFont="1" applyFill="1" applyBorder="1" applyAlignment="1">
      <alignment horizontal="left" vertical="center" wrapText="1"/>
    </xf>
    <xf numFmtId="9" fontId="58" fillId="14" borderId="81" xfId="0" applyNumberFormat="1" applyFont="1" applyFill="1" applyBorder="1" applyAlignment="1">
      <alignment horizontal="left" vertical="center" wrapText="1"/>
    </xf>
    <xf numFmtId="0" fontId="46" fillId="8" borderId="5" xfId="2" applyFont="1" applyFill="1" applyBorder="1" applyAlignment="1">
      <alignment horizontal="center" vertical="center" textRotation="90" wrapText="1"/>
    </xf>
    <xf numFmtId="0" fontId="26" fillId="8" borderId="31" xfId="2" applyFont="1" applyFill="1" applyBorder="1" applyAlignment="1">
      <alignment horizontal="justify" vertical="center" wrapText="1"/>
    </xf>
    <xf numFmtId="165" fontId="26" fillId="8" borderId="33" xfId="10" applyNumberFormat="1" applyFont="1" applyFill="1" applyBorder="1" applyAlignment="1">
      <alignment horizontal="center" vertical="center" wrapText="1"/>
    </xf>
    <xf numFmtId="165" fontId="26" fillId="8" borderId="35" xfId="10" applyNumberFormat="1" applyFont="1" applyFill="1" applyBorder="1" applyAlignment="1">
      <alignment horizontal="center" vertical="center" wrapText="1"/>
    </xf>
    <xf numFmtId="165" fontId="26" fillId="8" borderId="34" xfId="10" applyNumberFormat="1" applyFont="1" applyFill="1" applyBorder="1" applyAlignment="1">
      <alignment horizontal="center" vertical="center" wrapText="1"/>
    </xf>
    <xf numFmtId="10" fontId="26" fillId="8" borderId="31" xfId="2" applyNumberFormat="1" applyFont="1" applyFill="1" applyBorder="1" applyAlignment="1">
      <alignment horizontal="center" vertical="center" wrapText="1"/>
    </xf>
    <xf numFmtId="0" fontId="26" fillId="8" borderId="31" xfId="2" applyFont="1" applyFill="1" applyBorder="1" applyAlignment="1">
      <alignment horizontal="left" vertical="center" wrapText="1"/>
    </xf>
    <xf numFmtId="0" fontId="26" fillId="8" borderId="33" xfId="2" applyFont="1" applyFill="1" applyBorder="1" applyAlignment="1">
      <alignment horizontal="center" vertical="center" wrapText="1"/>
    </xf>
    <xf numFmtId="0" fontId="26" fillId="8" borderId="35" xfId="2" applyFont="1" applyFill="1" applyBorder="1" applyAlignment="1">
      <alignment horizontal="center" vertical="center" wrapText="1"/>
    </xf>
    <xf numFmtId="0" fontId="26" fillId="8" borderId="34" xfId="2" applyFont="1" applyFill="1" applyBorder="1" applyAlignment="1">
      <alignment horizontal="center" vertical="center" wrapText="1"/>
    </xf>
    <xf numFmtId="0" fontId="26" fillId="8" borderId="31" xfId="0" applyFont="1" applyFill="1" applyBorder="1" applyAlignment="1">
      <alignment horizontal="center" vertical="center" wrapText="1"/>
    </xf>
    <xf numFmtId="0" fontId="46" fillId="8" borderId="23" xfId="2" applyFont="1" applyFill="1" applyBorder="1" applyAlignment="1">
      <alignment horizontal="center" vertical="center" textRotation="90" wrapText="1"/>
    </xf>
    <xf numFmtId="0" fontId="46" fillId="8" borderId="37" xfId="2" applyFont="1" applyFill="1" applyBorder="1" applyAlignment="1">
      <alignment horizontal="center" vertical="center" textRotation="90" wrapText="1"/>
    </xf>
    <xf numFmtId="9" fontId="26" fillId="8" borderId="31" xfId="0" applyNumberFormat="1" applyFont="1" applyFill="1" applyBorder="1" applyAlignment="1">
      <alignment vertical="top" wrapText="1"/>
    </xf>
    <xf numFmtId="10" fontId="6" fillId="8" borderId="2" xfId="0" applyNumberFormat="1" applyFont="1" applyFill="1" applyBorder="1" applyAlignment="1">
      <alignment horizontal="center" vertical="center"/>
    </xf>
    <xf numFmtId="10" fontId="6" fillId="8" borderId="3" xfId="0" applyNumberFormat="1" applyFont="1" applyFill="1" applyBorder="1" applyAlignment="1">
      <alignment horizontal="center" vertical="center"/>
    </xf>
    <xf numFmtId="10" fontId="6" fillId="8" borderId="4" xfId="0" applyNumberFormat="1" applyFont="1" applyFill="1" applyBorder="1" applyAlignment="1">
      <alignment horizontal="center" vertical="center"/>
    </xf>
    <xf numFmtId="9" fontId="58" fillId="14" borderId="82" xfId="0" applyNumberFormat="1" applyFont="1" applyFill="1" applyBorder="1" applyAlignment="1">
      <alignment horizontal="left" vertical="center" wrapText="1"/>
    </xf>
    <xf numFmtId="9" fontId="58" fillId="14" borderId="83" xfId="0" applyNumberFormat="1" applyFont="1" applyFill="1" applyBorder="1" applyAlignment="1">
      <alignment horizontal="left" vertical="center" wrapText="1"/>
    </xf>
    <xf numFmtId="9" fontId="26" fillId="8" borderId="31" xfId="0" applyNumberFormat="1" applyFont="1" applyFill="1" applyBorder="1" applyAlignment="1">
      <alignment horizontal="left" vertical="center" wrapText="1"/>
    </xf>
    <xf numFmtId="0" fontId="46" fillId="8" borderId="38" xfId="2" applyFont="1" applyFill="1" applyBorder="1" applyAlignment="1">
      <alignment horizontal="center" vertical="center" textRotation="90" wrapText="1"/>
    </xf>
    <xf numFmtId="0" fontId="61" fillId="8" borderId="31" xfId="2" applyFont="1" applyFill="1" applyBorder="1" applyAlignment="1">
      <alignment horizontal="justify" vertical="center" wrapText="1"/>
    </xf>
    <xf numFmtId="0" fontId="48" fillId="8" borderId="31" xfId="2" applyFont="1" applyFill="1" applyBorder="1" applyAlignment="1">
      <alignment horizontal="justify" vertical="center" wrapText="1"/>
    </xf>
    <xf numFmtId="0" fontId="26" fillId="0" borderId="31" xfId="2" applyFont="1" applyFill="1" applyBorder="1" applyAlignment="1">
      <alignment horizontal="center" vertical="center" wrapText="1"/>
    </xf>
    <xf numFmtId="0" fontId="44" fillId="8" borderId="31" xfId="2" applyFont="1" applyFill="1" applyBorder="1" applyAlignment="1">
      <alignment horizontal="center" vertical="center" wrapText="1"/>
    </xf>
    <xf numFmtId="0" fontId="44" fillId="8" borderId="31" xfId="0" applyFont="1" applyFill="1" applyBorder="1" applyAlignment="1">
      <alignment horizontal="center" vertical="center" wrapText="1"/>
    </xf>
    <xf numFmtId="9" fontId="44" fillId="8" borderId="31" xfId="0" applyNumberFormat="1" applyFont="1" applyFill="1" applyBorder="1" applyAlignment="1">
      <alignment horizontal="center" vertical="center" wrapText="1"/>
    </xf>
    <xf numFmtId="9" fontId="44" fillId="10" borderId="72" xfId="0" applyNumberFormat="1" applyFont="1" applyFill="1" applyBorder="1" applyAlignment="1">
      <alignment horizontal="center" vertical="center" wrapText="1"/>
    </xf>
    <xf numFmtId="9" fontId="44" fillId="10" borderId="79" xfId="0" applyNumberFormat="1" applyFont="1" applyFill="1" applyBorder="1" applyAlignment="1">
      <alignment horizontal="center" vertical="center" wrapText="1"/>
    </xf>
    <xf numFmtId="0" fontId="58" fillId="14" borderId="75" xfId="0" applyFont="1" applyFill="1" applyBorder="1" applyAlignment="1">
      <alignment horizontal="center" vertical="center" wrapText="1"/>
    </xf>
    <xf numFmtId="0" fontId="58" fillId="14" borderId="76" xfId="0" applyFont="1" applyFill="1" applyBorder="1" applyAlignment="1">
      <alignment horizontal="center" vertical="center" wrapText="1"/>
    </xf>
    <xf numFmtId="0" fontId="58" fillId="14" borderId="77" xfId="0" applyFont="1" applyFill="1" applyBorder="1" applyAlignment="1">
      <alignment horizontal="center" vertical="center" wrapText="1"/>
    </xf>
    <xf numFmtId="0" fontId="58" fillId="14" borderId="78" xfId="0" applyFont="1" applyFill="1" applyBorder="1" applyAlignment="1">
      <alignment horizontal="center" vertical="center" wrapText="1"/>
    </xf>
    <xf numFmtId="0" fontId="58" fillId="14" borderId="73" xfId="0" applyFont="1" applyFill="1" applyBorder="1" applyAlignment="1">
      <alignment horizontal="center" vertical="center" wrapText="1"/>
    </xf>
    <xf numFmtId="0" fontId="58" fillId="14" borderId="79" xfId="0" applyFont="1" applyFill="1" applyBorder="1" applyAlignment="1">
      <alignment horizontal="center" vertical="center" wrapText="1"/>
    </xf>
    <xf numFmtId="9" fontId="58" fillId="10" borderId="78" xfId="0" applyNumberFormat="1" applyFont="1" applyFill="1" applyBorder="1" applyAlignment="1">
      <alignment horizontal="center" vertical="center" wrapText="1"/>
    </xf>
    <xf numFmtId="9" fontId="58" fillId="10" borderId="74" xfId="0" applyNumberFormat="1" applyFont="1" applyFill="1" applyBorder="1" applyAlignment="1">
      <alignment horizontal="center" vertical="center" wrapText="1"/>
    </xf>
    <xf numFmtId="9" fontId="58" fillId="14" borderId="78" xfId="0" applyNumberFormat="1" applyFont="1" applyFill="1" applyBorder="1" applyAlignment="1">
      <alignment horizontal="center" vertical="center" wrapText="1"/>
    </xf>
    <xf numFmtId="9" fontId="58" fillId="14" borderId="73" xfId="0" applyNumberFormat="1" applyFont="1" applyFill="1" applyBorder="1" applyAlignment="1">
      <alignment horizontal="center" vertical="center" wrapText="1"/>
    </xf>
    <xf numFmtId="9" fontId="58" fillId="14" borderId="79" xfId="0" applyNumberFormat="1" applyFont="1" applyFill="1" applyBorder="1" applyAlignment="1">
      <alignment horizontal="center" vertical="center" wrapText="1"/>
    </xf>
    <xf numFmtId="0" fontId="26" fillId="8" borderId="31" xfId="0" applyFont="1" applyFill="1" applyBorder="1" applyAlignment="1">
      <alignment horizontal="left" vertical="center" wrapText="1"/>
    </xf>
    <xf numFmtId="10" fontId="26" fillId="8" borderId="33" xfId="0" applyNumberFormat="1" applyFont="1" applyFill="1" applyBorder="1" applyAlignment="1">
      <alignment horizontal="center" vertical="center" wrapText="1"/>
    </xf>
    <xf numFmtId="10" fontId="26" fillId="8" borderId="35" xfId="0" applyNumberFormat="1" applyFont="1" applyFill="1" applyBorder="1" applyAlignment="1">
      <alignment horizontal="center" vertical="center" wrapText="1"/>
    </xf>
    <xf numFmtId="10" fontId="26" fillId="8" borderId="34" xfId="0" applyNumberFormat="1" applyFont="1" applyFill="1" applyBorder="1" applyAlignment="1">
      <alignment horizontal="center" vertical="center" wrapText="1"/>
    </xf>
    <xf numFmtId="0" fontId="26" fillId="8" borderId="33" xfId="2" applyFont="1" applyFill="1" applyBorder="1" applyAlignment="1">
      <alignment horizontal="left" vertical="center" wrapText="1"/>
    </xf>
    <xf numFmtId="0" fontId="26" fillId="8" borderId="34" xfId="2" applyFont="1" applyFill="1" applyBorder="1" applyAlignment="1">
      <alignment horizontal="left" vertical="center" wrapText="1"/>
    </xf>
    <xf numFmtId="0" fontId="26" fillId="8" borderId="31" xfId="0" applyFont="1" applyFill="1" applyBorder="1" applyAlignment="1">
      <alignment horizontal="justify" vertical="center" wrapText="1"/>
    </xf>
    <xf numFmtId="0" fontId="10" fillId="3" borderId="31" xfId="0" applyFont="1" applyFill="1" applyBorder="1" applyAlignment="1">
      <alignment horizontal="center" vertical="center"/>
    </xf>
    <xf numFmtId="0" fontId="10" fillId="4" borderId="1" xfId="0" applyFont="1" applyFill="1" applyBorder="1" applyAlignment="1">
      <alignment horizontal="center" vertical="center"/>
    </xf>
    <xf numFmtId="0" fontId="22" fillId="5" borderId="34" xfId="0" applyFont="1" applyFill="1" applyBorder="1" applyAlignment="1">
      <alignment horizontal="center" vertical="center" wrapText="1"/>
    </xf>
    <xf numFmtId="0" fontId="46" fillId="8" borderId="44" xfId="0" applyFont="1" applyFill="1" applyBorder="1" applyAlignment="1">
      <alignment horizontal="center" vertical="center" textRotation="90" wrapText="1"/>
    </xf>
    <xf numFmtId="0" fontId="46" fillId="8" borderId="3" xfId="0" applyFont="1" applyFill="1" applyBorder="1" applyAlignment="1">
      <alignment horizontal="center" vertical="center" textRotation="90" wrapText="1"/>
    </xf>
    <xf numFmtId="0" fontId="46" fillId="8" borderId="4" xfId="0" applyFont="1" applyFill="1" applyBorder="1" applyAlignment="1">
      <alignment horizontal="center" vertical="center" textRotation="90" wrapText="1"/>
    </xf>
    <xf numFmtId="0" fontId="46" fillId="8" borderId="85" xfId="2" applyFont="1" applyFill="1" applyBorder="1" applyAlignment="1">
      <alignment horizontal="center" vertical="center" textRotation="90" wrapText="1"/>
    </xf>
    <xf numFmtId="0" fontId="0" fillId="0" borderId="37" xfId="0" applyBorder="1" applyAlignment="1">
      <alignment horizontal="center" vertical="center" textRotation="90" wrapText="1"/>
    </xf>
    <xf numFmtId="0" fontId="46" fillId="8" borderId="2" xfId="0" applyFont="1" applyFill="1" applyBorder="1" applyAlignment="1">
      <alignment horizontal="center" vertical="center" textRotation="90" wrapText="1"/>
    </xf>
    <xf numFmtId="0" fontId="68" fillId="8" borderId="31" xfId="0" applyFont="1" applyFill="1" applyBorder="1" applyAlignment="1">
      <alignment horizontal="justify" vertical="center" wrapText="1"/>
    </xf>
    <xf numFmtId="0" fontId="15" fillId="8" borderId="37" xfId="2" applyFont="1" applyFill="1" applyBorder="1" applyAlignment="1">
      <alignment horizontal="center" vertical="center" textRotation="90" wrapText="1"/>
    </xf>
    <xf numFmtId="0" fontId="27" fillId="8" borderId="31" xfId="2" applyFont="1" applyFill="1" applyBorder="1" applyAlignment="1">
      <alignment horizontal="center" vertical="center" wrapText="1"/>
    </xf>
    <xf numFmtId="0" fontId="26" fillId="8" borderId="33" xfId="2" applyFont="1" applyFill="1" applyBorder="1" applyAlignment="1">
      <alignment horizontal="center" vertical="top" wrapText="1"/>
    </xf>
    <xf numFmtId="0" fontId="26" fillId="8" borderId="35" xfId="2" applyFont="1" applyFill="1" applyBorder="1" applyAlignment="1">
      <alignment horizontal="center" vertical="top" wrapText="1"/>
    </xf>
    <xf numFmtId="0" fontId="26" fillId="8" borderId="34" xfId="2" applyFont="1" applyFill="1" applyBorder="1" applyAlignment="1">
      <alignment horizontal="center" vertical="top" wrapText="1"/>
    </xf>
    <xf numFmtId="0" fontId="27" fillId="8" borderId="33" xfId="2" applyFont="1" applyFill="1" applyBorder="1" applyAlignment="1">
      <alignment horizontal="center" vertical="center" wrapText="1"/>
    </xf>
    <xf numFmtId="0" fontId="27" fillId="8" borderId="35" xfId="2" applyFont="1" applyFill="1" applyBorder="1" applyAlignment="1">
      <alignment horizontal="center" vertical="center" wrapText="1"/>
    </xf>
    <xf numFmtId="0" fontId="27" fillId="8" borderId="34" xfId="2" applyFont="1" applyFill="1" applyBorder="1" applyAlignment="1">
      <alignment horizontal="center" vertical="center" wrapText="1"/>
    </xf>
    <xf numFmtId="0" fontId="44" fillId="8" borderId="33" xfId="2" applyFont="1" applyFill="1" applyBorder="1" applyAlignment="1">
      <alignment horizontal="center" vertical="center" wrapText="1"/>
    </xf>
    <xf numFmtId="0" fontId="44" fillId="8" borderId="35" xfId="2" applyFont="1" applyFill="1" applyBorder="1" applyAlignment="1">
      <alignment horizontal="center" vertical="center" wrapText="1"/>
    </xf>
    <xf numFmtId="0" fontId="69" fillId="8" borderId="31" xfId="0" applyFont="1" applyFill="1" applyBorder="1" applyAlignment="1">
      <alignment horizontal="center" vertical="center" wrapText="1"/>
    </xf>
    <xf numFmtId="10" fontId="6" fillId="0" borderId="0" xfId="0" applyNumberFormat="1" applyFont="1" applyAlignment="1">
      <alignment horizontal="center" vertical="center"/>
    </xf>
    <xf numFmtId="0" fontId="45" fillId="8" borderId="2" xfId="0" applyFont="1" applyFill="1" applyBorder="1" applyAlignment="1">
      <alignment horizontal="center" vertical="center" textRotation="90" wrapText="1"/>
    </xf>
    <xf numFmtId="0" fontId="45" fillId="8" borderId="3" xfId="0" applyFont="1" applyFill="1" applyBorder="1" applyAlignment="1">
      <alignment horizontal="center" vertical="center" textRotation="90" wrapText="1"/>
    </xf>
    <xf numFmtId="0" fontId="45" fillId="8" borderId="4" xfId="0" applyFont="1" applyFill="1" applyBorder="1" applyAlignment="1">
      <alignment horizontal="center" vertical="center" textRotation="90" wrapText="1"/>
    </xf>
    <xf numFmtId="10" fontId="6" fillId="8" borderId="0" xfId="0" applyNumberFormat="1" applyFont="1" applyFill="1" applyAlignment="1">
      <alignment horizontal="center" vertical="center"/>
    </xf>
    <xf numFmtId="0" fontId="26" fillId="0" borderId="22" xfId="0" applyFont="1" applyBorder="1" applyAlignment="1">
      <alignment horizontal="justify" vertical="center" wrapText="1"/>
    </xf>
    <xf numFmtId="0" fontId="26" fillId="0" borderId="22"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27" xfId="0" applyFont="1" applyBorder="1" applyAlignment="1">
      <alignment horizontal="center" vertical="center" wrapText="1"/>
    </xf>
    <xf numFmtId="0" fontId="26" fillId="0" borderId="29" xfId="0" applyFont="1" applyBorder="1" applyAlignment="1">
      <alignment horizontal="center" vertical="center" wrapText="1"/>
    </xf>
    <xf numFmtId="10" fontId="37" fillId="0" borderId="22" xfId="0" applyNumberFormat="1" applyFont="1" applyBorder="1" applyAlignment="1">
      <alignment horizontal="center" vertical="center" wrapText="1"/>
    </xf>
    <xf numFmtId="0" fontId="37" fillId="0" borderId="22" xfId="0" applyFont="1" applyBorder="1" applyAlignment="1">
      <alignment horizontal="center" vertical="center" wrapText="1"/>
    </xf>
    <xf numFmtId="0" fontId="5" fillId="10" borderId="2" xfId="0" applyFont="1" applyFill="1" applyBorder="1" applyAlignment="1">
      <alignment horizontal="center" vertical="center" textRotation="90" wrapText="1"/>
    </xf>
    <xf numFmtId="0" fontId="5" fillId="10" borderId="3" xfId="0" applyFont="1" applyFill="1" applyBorder="1" applyAlignment="1">
      <alignment horizontal="center" vertical="center" textRotation="90" wrapText="1"/>
    </xf>
    <xf numFmtId="0" fontId="5" fillId="10" borderId="4" xfId="0" applyFont="1" applyFill="1" applyBorder="1" applyAlignment="1">
      <alignment horizontal="center" vertical="center" textRotation="90" wrapText="1"/>
    </xf>
    <xf numFmtId="0" fontId="44" fillId="0" borderId="22" xfId="0" applyFont="1" applyBorder="1" applyAlignment="1">
      <alignment horizontal="justify" vertical="center" wrapText="1"/>
    </xf>
    <xf numFmtId="10" fontId="44" fillId="0" borderId="22" xfId="0" applyNumberFormat="1" applyFont="1" applyBorder="1" applyAlignment="1">
      <alignment horizontal="center" vertical="center" wrapText="1"/>
    </xf>
    <xf numFmtId="0" fontId="44" fillId="0" borderId="22" xfId="0" applyFont="1" applyBorder="1" applyAlignment="1">
      <alignment horizontal="center" vertical="center" wrapText="1"/>
    </xf>
    <xf numFmtId="10" fontId="38" fillId="0" borderId="22" xfId="0" applyNumberFormat="1" applyFont="1" applyBorder="1" applyAlignment="1">
      <alignment horizontal="center" vertical="center" wrapText="1"/>
    </xf>
    <xf numFmtId="0" fontId="38" fillId="0" borderId="22" xfId="0" applyFont="1" applyBorder="1" applyAlignment="1">
      <alignment horizontal="center" vertical="center" wrapText="1"/>
    </xf>
    <xf numFmtId="0" fontId="10" fillId="3" borderId="22" xfId="0" applyFont="1" applyFill="1" applyBorder="1" applyAlignment="1">
      <alignment horizontal="center" vertical="center"/>
    </xf>
    <xf numFmtId="0" fontId="10" fillId="4" borderId="36" xfId="0" applyFont="1" applyFill="1" applyBorder="1" applyAlignment="1">
      <alignment horizontal="center" vertical="center"/>
    </xf>
    <xf numFmtId="0" fontId="10" fillId="4" borderId="42" xfId="0" applyFont="1" applyFill="1" applyBorder="1" applyAlignment="1">
      <alignment horizontal="center" vertical="center"/>
    </xf>
    <xf numFmtId="0" fontId="10" fillId="4" borderId="43" xfId="0" applyFont="1" applyFill="1" applyBorder="1" applyAlignment="1">
      <alignment horizontal="center" vertical="center"/>
    </xf>
    <xf numFmtId="0" fontId="22" fillId="5" borderId="22" xfId="0" applyFont="1" applyFill="1" applyBorder="1" applyAlignment="1">
      <alignment horizontal="center" vertical="center" wrapText="1"/>
    </xf>
    <xf numFmtId="0" fontId="46" fillId="10" borderId="44" xfId="0" applyFont="1" applyFill="1" applyBorder="1" applyAlignment="1">
      <alignment horizontal="center" vertical="center" textRotation="90" wrapText="1"/>
    </xf>
    <xf numFmtId="0" fontId="46" fillId="10" borderId="3" xfId="0" applyFont="1" applyFill="1" applyBorder="1" applyAlignment="1">
      <alignment horizontal="center" vertical="center" textRotation="90" wrapText="1"/>
    </xf>
    <xf numFmtId="0" fontId="47" fillId="8" borderId="2" xfId="0" applyFont="1" applyFill="1" applyBorder="1" applyAlignment="1">
      <alignment horizontal="center" vertical="center" textRotation="90"/>
    </xf>
    <xf numFmtId="0" fontId="47" fillId="8" borderId="3" xfId="0" applyFont="1" applyFill="1" applyBorder="1" applyAlignment="1">
      <alignment horizontal="center" vertical="center" textRotation="90"/>
    </xf>
    <xf numFmtId="0" fontId="47" fillId="8" borderId="4" xfId="0" applyFont="1" applyFill="1" applyBorder="1" applyAlignment="1">
      <alignment horizontal="center" vertical="center" textRotation="90"/>
    </xf>
    <xf numFmtId="0" fontId="46" fillId="10" borderId="2" xfId="0" applyFont="1" applyFill="1" applyBorder="1" applyAlignment="1">
      <alignment horizontal="center" vertical="center" textRotation="90" wrapText="1"/>
    </xf>
    <xf numFmtId="0" fontId="46" fillId="10" borderId="4" xfId="0" applyFont="1" applyFill="1" applyBorder="1" applyAlignment="1">
      <alignment horizontal="center" vertical="center" textRotation="90" wrapText="1"/>
    </xf>
    <xf numFmtId="0" fontId="27" fillId="0" borderId="22" xfId="0" applyFont="1" applyBorder="1" applyAlignment="1">
      <alignment horizontal="center" vertical="top" wrapText="1" readingOrder="1"/>
    </xf>
    <xf numFmtId="0" fontId="26" fillId="0" borderId="22" xfId="0" applyFont="1" applyBorder="1" applyAlignment="1">
      <alignment horizontal="center" vertical="top" wrapText="1"/>
    </xf>
    <xf numFmtId="0" fontId="26" fillId="0" borderId="22" xfId="2" applyFont="1" applyFill="1" applyBorder="1" applyAlignment="1">
      <alignment horizontal="center" vertical="center" wrapText="1"/>
    </xf>
    <xf numFmtId="0" fontId="26" fillId="0" borderId="54" xfId="0" applyFont="1" applyBorder="1" applyAlignment="1">
      <alignment horizontal="center" vertical="center" wrapText="1"/>
    </xf>
    <xf numFmtId="0" fontId="46" fillId="8" borderId="1" xfId="0" applyFont="1" applyFill="1" applyBorder="1" applyAlignment="1">
      <alignment horizontal="center" vertical="center" textRotation="90" wrapText="1"/>
    </xf>
    <xf numFmtId="0" fontId="44" fillId="8" borderId="22" xfId="0" applyFont="1" applyFill="1" applyBorder="1" applyAlignment="1">
      <alignment horizontal="left" vertical="center" wrapText="1" readingOrder="1"/>
    </xf>
    <xf numFmtId="0" fontId="44" fillId="8" borderId="22" xfId="0" applyFont="1" applyFill="1" applyBorder="1" applyAlignment="1">
      <alignment horizontal="center" vertical="center" wrapText="1" readingOrder="1"/>
    </xf>
    <xf numFmtId="0" fontId="44" fillId="8" borderId="25" xfId="0" applyFont="1" applyFill="1" applyBorder="1" applyAlignment="1">
      <alignment horizontal="center" vertical="center" wrapText="1" readingOrder="1"/>
    </xf>
    <xf numFmtId="0" fontId="44" fillId="8" borderId="27" xfId="0" applyFont="1" applyFill="1" applyBorder="1" applyAlignment="1">
      <alignment horizontal="center" vertical="center" wrapText="1" readingOrder="1"/>
    </xf>
    <xf numFmtId="0" fontId="44" fillId="8" borderId="29" xfId="0" applyFont="1" applyFill="1" applyBorder="1" applyAlignment="1">
      <alignment horizontal="center" vertical="center" wrapText="1" readingOrder="1"/>
    </xf>
    <xf numFmtId="10" fontId="44" fillId="8" borderId="22" xfId="0" applyNumberFormat="1" applyFont="1" applyFill="1" applyBorder="1" applyAlignment="1" applyProtection="1">
      <alignment horizontal="center" vertical="center" wrapText="1"/>
      <protection locked="0"/>
    </xf>
    <xf numFmtId="9" fontId="44" fillId="8" borderId="22" xfId="0" applyNumberFormat="1" applyFont="1" applyFill="1" applyBorder="1" applyAlignment="1">
      <alignment horizontal="center" vertical="center" wrapText="1"/>
    </xf>
    <xf numFmtId="9" fontId="44" fillId="8" borderId="22" xfId="0" applyNumberFormat="1" applyFont="1" applyFill="1" applyBorder="1" applyAlignment="1">
      <alignment horizontal="left" vertical="center" wrapText="1"/>
    </xf>
    <xf numFmtId="0" fontId="44" fillId="8" borderId="22" xfId="0" applyFont="1" applyFill="1" applyBorder="1" applyAlignment="1">
      <alignment horizontal="center" vertical="center" wrapText="1"/>
    </xf>
    <xf numFmtId="0" fontId="66" fillId="8" borderId="1" xfId="0" applyFont="1" applyFill="1" applyBorder="1" applyAlignment="1">
      <alignment horizontal="center" vertical="center" textRotation="90" wrapText="1"/>
    </xf>
    <xf numFmtId="0" fontId="44" fillId="8" borderId="22" xfId="0" applyFont="1" applyFill="1" applyBorder="1" applyAlignment="1">
      <alignment horizontal="left" vertical="center" wrapText="1"/>
    </xf>
    <xf numFmtId="0" fontId="44" fillId="8" borderId="25" xfId="0" applyFont="1" applyFill="1" applyBorder="1" applyAlignment="1">
      <alignment horizontal="center" vertical="center" wrapText="1"/>
    </xf>
    <xf numFmtId="0" fontId="44" fillId="8" borderId="27" xfId="0" applyFont="1" applyFill="1" applyBorder="1" applyAlignment="1">
      <alignment horizontal="center" vertical="center" wrapText="1"/>
    </xf>
    <xf numFmtId="0" fontId="44" fillId="8" borderId="29" xfId="0" applyFont="1" applyFill="1" applyBorder="1" applyAlignment="1">
      <alignment horizontal="center" vertical="center" wrapText="1"/>
    </xf>
    <xf numFmtId="0" fontId="60" fillId="8" borderId="22" xfId="0" applyFont="1" applyFill="1" applyBorder="1" applyAlignment="1">
      <alignment horizontal="left" vertical="center" wrapText="1" readingOrder="1"/>
    </xf>
    <xf numFmtId="0" fontId="46" fillId="8" borderId="44" xfId="0" applyFont="1" applyFill="1" applyBorder="1" applyAlignment="1">
      <alignment horizontal="center" vertical="center" textRotation="90" wrapText="1" readingOrder="1"/>
    </xf>
    <xf numFmtId="0" fontId="46" fillId="8" borderId="4" xfId="0" applyFont="1" applyFill="1" applyBorder="1" applyAlignment="1">
      <alignment horizontal="center" vertical="center" textRotation="90" wrapText="1" readingOrder="1"/>
    </xf>
    <xf numFmtId="0" fontId="46" fillId="8" borderId="2" xfId="0" applyFont="1" applyFill="1" applyBorder="1" applyAlignment="1">
      <alignment horizontal="center" vertical="center" textRotation="90" wrapText="1" readingOrder="1"/>
    </xf>
    <xf numFmtId="0" fontId="27" fillId="8" borderId="22" xfId="0" applyFont="1" applyFill="1" applyBorder="1" applyAlignment="1">
      <alignment horizontal="center" vertical="top" wrapText="1"/>
    </xf>
    <xf numFmtId="0" fontId="44" fillId="8" borderId="22" xfId="0" applyFont="1" applyFill="1" applyBorder="1" applyAlignment="1">
      <alignment horizontal="center" vertical="top" wrapText="1"/>
    </xf>
    <xf numFmtId="0" fontId="44" fillId="8" borderId="54" xfId="0" applyFont="1" applyFill="1" applyBorder="1" applyAlignment="1">
      <alignment horizontal="center" vertical="center" wrapText="1" readingOrder="1"/>
    </xf>
    <xf numFmtId="10" fontId="44" fillId="8" borderId="22" xfId="0" applyNumberFormat="1" applyFont="1" applyFill="1" applyBorder="1" applyAlignment="1">
      <alignment horizontal="center" vertical="center" wrapText="1"/>
    </xf>
    <xf numFmtId="10" fontId="26" fillId="8" borderId="1" xfId="5" applyNumberFormat="1" applyFont="1" applyFill="1" applyBorder="1" applyAlignment="1">
      <alignment horizontal="center" vertical="center" wrapText="1"/>
    </xf>
    <xf numFmtId="0" fontId="26" fillId="8" borderId="1" xfId="5" applyFont="1" applyFill="1" applyBorder="1" applyAlignment="1">
      <alignment horizontal="center" vertical="center" wrapText="1"/>
    </xf>
    <xf numFmtId="0" fontId="13" fillId="8" borderId="2" xfId="5" applyFont="1" applyFill="1" applyBorder="1" applyAlignment="1">
      <alignment horizontal="center" vertical="center" textRotation="90" wrapText="1"/>
    </xf>
    <xf numFmtId="0" fontId="13" fillId="8" borderId="4" xfId="5" applyFont="1" applyFill="1" applyBorder="1" applyAlignment="1">
      <alignment horizontal="center" vertical="center" textRotation="90"/>
    </xf>
    <xf numFmtId="0" fontId="13" fillId="8" borderId="2" xfId="5" applyFont="1" applyFill="1" applyBorder="1" applyAlignment="1">
      <alignment horizontal="center" vertical="center" textRotation="90"/>
    </xf>
    <xf numFmtId="0" fontId="13" fillId="8" borderId="3" xfId="5" applyFont="1" applyFill="1" applyBorder="1" applyAlignment="1">
      <alignment horizontal="center" vertical="center" textRotation="90"/>
    </xf>
    <xf numFmtId="0" fontId="13" fillId="8" borderId="1" xfId="5" applyFont="1" applyFill="1" applyBorder="1" applyAlignment="1">
      <alignment horizontal="center" vertical="center" textRotation="90" wrapText="1"/>
    </xf>
    <xf numFmtId="0" fontId="13" fillId="8" borderId="1" xfId="5" applyFont="1" applyFill="1" applyBorder="1" applyAlignment="1">
      <alignment horizontal="center" vertical="center" textRotation="90"/>
    </xf>
    <xf numFmtId="0" fontId="26" fillId="0" borderId="2" xfId="5" applyFont="1" applyBorder="1" applyAlignment="1">
      <alignment horizontal="center" vertical="center" wrapText="1"/>
    </xf>
    <xf numFmtId="0" fontId="26" fillId="0" borderId="3" xfId="5" applyFont="1" applyBorder="1" applyAlignment="1">
      <alignment horizontal="center" vertical="center" wrapText="1"/>
    </xf>
    <xf numFmtId="1" fontId="26" fillId="0" borderId="2" xfId="5" applyNumberFormat="1" applyFont="1" applyBorder="1" applyAlignment="1">
      <alignment horizontal="center" vertical="center" wrapText="1"/>
    </xf>
    <xf numFmtId="1" fontId="26" fillId="0" borderId="4" xfId="5" applyNumberFormat="1" applyFont="1" applyBorder="1" applyAlignment="1">
      <alignment horizontal="center" vertical="center" wrapText="1"/>
    </xf>
    <xf numFmtId="0" fontId="26" fillId="0" borderId="1" xfId="5" applyFont="1" applyBorder="1" applyAlignment="1">
      <alignment horizontal="center" vertical="center" wrapText="1"/>
    </xf>
    <xf numFmtId="1" fontId="26" fillId="8" borderId="2" xfId="5" applyNumberFormat="1" applyFont="1" applyFill="1" applyBorder="1" applyAlignment="1">
      <alignment horizontal="center" vertical="center" wrapText="1"/>
    </xf>
    <xf numFmtId="1" fontId="26" fillId="8" borderId="4" xfId="5" applyNumberFormat="1" applyFont="1" applyFill="1" applyBorder="1" applyAlignment="1">
      <alignment horizontal="center" vertical="center" wrapText="1"/>
    </xf>
    <xf numFmtId="0" fontId="19" fillId="8" borderId="91" xfId="5" applyFill="1" applyBorder="1" applyAlignment="1">
      <alignment horizontal="center" vertical="center" wrapText="1"/>
    </xf>
    <xf numFmtId="10" fontId="26" fillId="0" borderId="1" xfId="5" applyNumberFormat="1" applyFont="1" applyBorder="1" applyAlignment="1">
      <alignment horizontal="center" vertical="center" wrapText="1"/>
    </xf>
    <xf numFmtId="10" fontId="26" fillId="0" borderId="2" xfId="5" applyNumberFormat="1" applyFont="1" applyBorder="1" applyAlignment="1">
      <alignment horizontal="center" vertical="center" wrapText="1"/>
    </xf>
    <xf numFmtId="10" fontId="26" fillId="0" borderId="3" xfId="5" applyNumberFormat="1" applyFont="1" applyBorder="1" applyAlignment="1">
      <alignment horizontal="center" vertical="center" wrapText="1"/>
    </xf>
    <xf numFmtId="10" fontId="26" fillId="0" borderId="4" xfId="5" applyNumberFormat="1" applyFont="1" applyBorder="1" applyAlignment="1">
      <alignment horizontal="center" vertical="center" wrapText="1"/>
    </xf>
    <xf numFmtId="0" fontId="26" fillId="0" borderId="4" xfId="5" applyFont="1" applyBorder="1" applyAlignment="1">
      <alignment horizontal="center" vertical="center" wrapText="1"/>
    </xf>
    <xf numFmtId="0" fontId="26" fillId="8" borderId="2" xfId="5" applyFont="1" applyFill="1" applyBorder="1" applyAlignment="1">
      <alignment horizontal="center" vertical="center" wrapText="1"/>
    </xf>
    <xf numFmtId="0" fontId="26" fillId="8" borderId="3" xfId="5" applyFont="1" applyFill="1" applyBorder="1" applyAlignment="1">
      <alignment horizontal="center" vertical="center" wrapText="1"/>
    </xf>
    <xf numFmtId="0" fontId="26" fillId="8" borderId="4" xfId="5" applyFont="1" applyFill="1" applyBorder="1" applyAlignment="1">
      <alignment horizontal="center" vertical="center" wrapText="1"/>
    </xf>
    <xf numFmtId="1" fontId="26" fillId="0" borderId="3" xfId="5" applyNumberFormat="1" applyFont="1" applyBorder="1" applyAlignment="1">
      <alignment horizontal="center" vertical="center" wrapText="1"/>
    </xf>
    <xf numFmtId="164" fontId="26" fillId="8" borderId="2" xfId="3" applyNumberFormat="1" applyFont="1" applyFill="1" applyBorder="1" applyAlignment="1">
      <alignment horizontal="center" vertical="center" wrapText="1"/>
    </xf>
    <xf numFmtId="164" fontId="26" fillId="8" borderId="4" xfId="3" applyNumberFormat="1" applyFont="1" applyFill="1" applyBorder="1" applyAlignment="1">
      <alignment horizontal="center" vertical="center" wrapText="1"/>
    </xf>
    <xf numFmtId="164" fontId="26" fillId="0" borderId="2" xfId="3" applyNumberFormat="1" applyFont="1" applyFill="1" applyBorder="1" applyAlignment="1">
      <alignment horizontal="center" vertical="center" wrapText="1"/>
    </xf>
    <xf numFmtId="164" fontId="26" fillId="0" borderId="3" xfId="3" applyNumberFormat="1" applyFont="1" applyFill="1" applyBorder="1" applyAlignment="1">
      <alignment horizontal="center" vertical="center" wrapText="1"/>
    </xf>
    <xf numFmtId="164" fontId="26" fillId="0" borderId="4" xfId="3" applyNumberFormat="1" applyFont="1" applyFill="1" applyBorder="1" applyAlignment="1">
      <alignment horizontal="center" vertical="center" wrapText="1"/>
    </xf>
    <xf numFmtId="1" fontId="26" fillId="8" borderId="2" xfId="3" applyNumberFormat="1" applyFont="1" applyFill="1" applyBorder="1" applyAlignment="1">
      <alignment horizontal="center" vertical="center" wrapText="1"/>
    </xf>
    <xf numFmtId="1" fontId="26" fillId="8" borderId="3" xfId="3" applyNumberFormat="1" applyFont="1" applyFill="1" applyBorder="1" applyAlignment="1">
      <alignment horizontal="center" vertical="center" wrapText="1"/>
    </xf>
    <xf numFmtId="1" fontId="26" fillId="8" borderId="4" xfId="3" applyNumberFormat="1" applyFont="1" applyFill="1" applyBorder="1" applyAlignment="1">
      <alignment horizontal="center" vertical="center" wrapText="1"/>
    </xf>
    <xf numFmtId="164" fontId="26" fillId="8" borderId="3" xfId="3" applyNumberFormat="1" applyFont="1" applyFill="1" applyBorder="1" applyAlignment="1">
      <alignment horizontal="center" vertical="center" wrapText="1"/>
    </xf>
    <xf numFmtId="0" fontId="13" fillId="8" borderId="3" xfId="5" applyFont="1" applyFill="1" applyBorder="1" applyAlignment="1">
      <alignment horizontal="center" vertical="center" textRotation="90" wrapText="1"/>
    </xf>
    <xf numFmtId="164" fontId="26" fillId="0" borderId="1" xfId="3" applyNumberFormat="1" applyFont="1" applyFill="1" applyBorder="1" applyAlignment="1">
      <alignment horizontal="center" vertical="center" wrapText="1"/>
    </xf>
    <xf numFmtId="1" fontId="26" fillId="0" borderId="2" xfId="3" applyNumberFormat="1" applyFont="1" applyFill="1" applyBorder="1" applyAlignment="1">
      <alignment horizontal="center" vertical="center" wrapText="1"/>
    </xf>
    <xf numFmtId="1" fontId="26" fillId="0" borderId="4" xfId="3" applyNumberFormat="1" applyFont="1" applyFill="1" applyBorder="1" applyAlignment="1">
      <alignment horizontal="center" vertical="center" wrapText="1"/>
    </xf>
    <xf numFmtId="1" fontId="26" fillId="0" borderId="3" xfId="3" applyNumberFormat="1" applyFont="1" applyFill="1" applyBorder="1" applyAlignment="1">
      <alignment horizontal="center" vertical="center" wrapText="1"/>
    </xf>
    <xf numFmtId="0" fontId="13" fillId="8" borderId="45" xfId="5" applyFont="1" applyFill="1" applyBorder="1" applyAlignment="1">
      <alignment horizontal="center" vertical="center" textRotation="90" wrapText="1"/>
    </xf>
    <xf numFmtId="0" fontId="13" fillId="8" borderId="45" xfId="5" applyFont="1" applyFill="1" applyBorder="1" applyAlignment="1">
      <alignment horizontal="center" vertical="center" textRotation="90"/>
    </xf>
    <xf numFmtId="0" fontId="13" fillId="8" borderId="2" xfId="5" applyFont="1" applyFill="1" applyBorder="1" applyAlignment="1">
      <alignment horizontal="center" textRotation="90" wrapText="1"/>
    </xf>
    <xf numFmtId="0" fontId="13" fillId="8" borderId="3" xfId="5" applyFont="1" applyFill="1" applyBorder="1" applyAlignment="1">
      <alignment horizontal="center" textRotation="90" wrapText="1"/>
    </xf>
    <xf numFmtId="0" fontId="13" fillId="8" borderId="4" xfId="5" applyFont="1" applyFill="1" applyBorder="1" applyAlignment="1">
      <alignment horizontal="center" textRotation="90" wrapText="1"/>
    </xf>
    <xf numFmtId="0" fontId="10" fillId="3" borderId="1" xfId="0" applyFont="1" applyFill="1" applyBorder="1" applyAlignment="1">
      <alignment horizontal="center" vertical="center"/>
    </xf>
    <xf numFmtId="0" fontId="3" fillId="4" borderId="37" xfId="5" applyFont="1" applyFill="1" applyBorder="1" applyAlignment="1">
      <alignment horizontal="center" vertical="center"/>
    </xf>
    <xf numFmtId="0" fontId="3" fillId="4" borderId="0" xfId="5" applyFont="1" applyFill="1" applyAlignment="1">
      <alignment horizontal="center" vertical="center"/>
    </xf>
    <xf numFmtId="0" fontId="8" fillId="16" borderId="0" xfId="5" applyFont="1" applyFill="1" applyAlignment="1">
      <alignment horizontal="center" vertical="center"/>
    </xf>
    <xf numFmtId="0" fontId="75" fillId="5" borderId="1" xfId="5" applyFont="1" applyFill="1" applyBorder="1" applyAlignment="1">
      <alignment horizontal="center" vertical="center" wrapText="1"/>
    </xf>
    <xf numFmtId="0" fontId="27" fillId="8" borderId="2" xfId="5" applyFont="1" applyFill="1" applyBorder="1" applyAlignment="1">
      <alignment horizontal="center" vertical="top"/>
    </xf>
    <xf numFmtId="0" fontId="27" fillId="8" borderId="3" xfId="5" applyFont="1" applyFill="1" applyBorder="1" applyAlignment="1">
      <alignment horizontal="center" vertical="top"/>
    </xf>
    <xf numFmtId="0" fontId="27" fillId="8" borderId="4" xfId="5" applyFont="1" applyFill="1" applyBorder="1" applyAlignment="1">
      <alignment horizontal="center" vertical="top"/>
    </xf>
    <xf numFmtId="0" fontId="27" fillId="8" borderId="2" xfId="4" applyFont="1" applyFill="1" applyBorder="1" applyAlignment="1" applyProtection="1">
      <alignment horizontal="center" vertical="top" wrapText="1"/>
      <protection locked="0"/>
    </xf>
    <xf numFmtId="0" fontId="27" fillId="8" borderId="3" xfId="4" applyFont="1" applyFill="1" applyBorder="1" applyAlignment="1" applyProtection="1">
      <alignment horizontal="center" vertical="top" wrapText="1"/>
      <protection locked="0"/>
    </xf>
    <xf numFmtId="0" fontId="27" fillId="8" borderId="4" xfId="4" applyFont="1" applyFill="1" applyBorder="1" applyAlignment="1" applyProtection="1">
      <alignment horizontal="center" vertical="top" wrapText="1"/>
      <protection locked="0"/>
    </xf>
    <xf numFmtId="164" fontId="26" fillId="8" borderId="2" xfId="3" applyNumberFormat="1" applyFont="1" applyFill="1" applyBorder="1" applyAlignment="1">
      <alignment horizontal="center" vertical="top" wrapText="1"/>
    </xf>
    <xf numFmtId="164" fontId="26" fillId="8" borderId="3" xfId="3" applyNumberFormat="1" applyFont="1" applyFill="1" applyBorder="1" applyAlignment="1">
      <alignment horizontal="center" vertical="top" wrapText="1"/>
    </xf>
    <xf numFmtId="164" fontId="26" fillId="8" borderId="4" xfId="3" applyNumberFormat="1" applyFont="1" applyFill="1" applyBorder="1" applyAlignment="1">
      <alignment horizontal="center" vertical="top" wrapText="1"/>
    </xf>
    <xf numFmtId="0" fontId="26" fillId="0" borderId="2" xfId="3" applyNumberFormat="1" applyFont="1" applyFill="1" applyBorder="1" applyAlignment="1">
      <alignment horizontal="center" vertical="center" wrapText="1"/>
    </xf>
    <xf numFmtId="0" fontId="26" fillId="0" borderId="3" xfId="3" applyNumberFormat="1" applyFont="1" applyFill="1" applyBorder="1" applyAlignment="1">
      <alignment horizontal="center" vertical="center" wrapText="1"/>
    </xf>
    <xf numFmtId="0" fontId="26" fillId="0" borderId="4" xfId="3" applyNumberFormat="1" applyFont="1" applyFill="1" applyBorder="1" applyAlignment="1">
      <alignment horizontal="center" vertical="center" wrapText="1"/>
    </xf>
    <xf numFmtId="0" fontId="76" fillId="6" borderId="3" xfId="5" applyFont="1" applyFill="1" applyBorder="1" applyAlignment="1">
      <alignment horizontal="center" vertical="center" textRotation="90" wrapText="1"/>
    </xf>
    <xf numFmtId="0" fontId="76" fillId="6" borderId="3" xfId="5" applyFont="1" applyFill="1" applyBorder="1" applyAlignment="1">
      <alignment horizontal="center" vertical="center" textRotation="90"/>
    </xf>
    <xf numFmtId="0" fontId="76" fillId="6" borderId="37" xfId="5" applyFont="1" applyFill="1" applyBorder="1" applyAlignment="1">
      <alignment horizontal="center" vertical="center" textRotation="90"/>
    </xf>
    <xf numFmtId="0" fontId="76" fillId="6" borderId="4" xfId="5" applyFont="1" applyFill="1" applyBorder="1" applyAlignment="1">
      <alignment horizontal="center" vertical="center" textRotation="90"/>
    </xf>
    <xf numFmtId="10" fontId="44" fillId="8" borderId="22" xfId="5" applyNumberFormat="1" applyFont="1" applyFill="1" applyBorder="1" applyAlignment="1">
      <alignment horizontal="center" vertical="center" wrapText="1"/>
    </xf>
    <xf numFmtId="0" fontId="44" fillId="8" borderId="22" xfId="5" applyFont="1" applyFill="1" applyBorder="1" applyAlignment="1">
      <alignment horizontal="center" vertical="center" wrapText="1"/>
    </xf>
    <xf numFmtId="164" fontId="44" fillId="8" borderId="22" xfId="3" applyNumberFormat="1" applyFont="1" applyFill="1" applyBorder="1" applyAlignment="1">
      <alignment horizontal="center" vertical="center" wrapText="1"/>
    </xf>
    <xf numFmtId="1" fontId="44" fillId="8" borderId="25" xfId="3" applyNumberFormat="1" applyFont="1" applyFill="1" applyBorder="1" applyAlignment="1">
      <alignment horizontal="center" vertical="center" wrapText="1"/>
    </xf>
    <xf numFmtId="1" fontId="44" fillId="8" borderId="27" xfId="3" applyNumberFormat="1" applyFont="1" applyFill="1" applyBorder="1" applyAlignment="1">
      <alignment horizontal="center" vertical="center" wrapText="1"/>
    </xf>
    <xf numFmtId="1" fontId="44" fillId="8" borderId="29" xfId="3" applyNumberFormat="1" applyFont="1" applyFill="1" applyBorder="1" applyAlignment="1">
      <alignment horizontal="center" vertical="center" wrapText="1"/>
    </xf>
    <xf numFmtId="0" fontId="27" fillId="8" borderId="22" xfId="5" applyFont="1" applyFill="1" applyBorder="1" applyAlignment="1">
      <alignment horizontal="center" vertical="top" wrapText="1"/>
    </xf>
    <xf numFmtId="0" fontId="63" fillId="8" borderId="25" xfId="4" applyFont="1" applyFill="1" applyBorder="1" applyAlignment="1" applyProtection="1">
      <alignment horizontal="center" vertical="top" wrapText="1"/>
      <protection locked="0"/>
    </xf>
    <xf numFmtId="0" fontId="63" fillId="8" borderId="27" xfId="4" applyFont="1" applyFill="1" applyBorder="1" applyAlignment="1" applyProtection="1">
      <alignment horizontal="center" vertical="top" wrapText="1"/>
      <protection locked="0"/>
    </xf>
    <xf numFmtId="0" fontId="63" fillId="8" borderId="29" xfId="4" applyFont="1" applyFill="1" applyBorder="1" applyAlignment="1" applyProtection="1">
      <alignment horizontal="center" vertical="top" wrapText="1"/>
      <protection locked="0"/>
    </xf>
    <xf numFmtId="0" fontId="44" fillId="8" borderId="22" xfId="5" applyFont="1" applyFill="1" applyBorder="1" applyAlignment="1">
      <alignment horizontal="center" vertical="top" wrapText="1"/>
    </xf>
    <xf numFmtId="0" fontId="44" fillId="8" borderId="25" xfId="5" applyFont="1" applyFill="1" applyBorder="1" applyAlignment="1">
      <alignment horizontal="center" vertical="center" wrapText="1"/>
    </xf>
    <xf numFmtId="0" fontId="44" fillId="8" borderId="27" xfId="5" applyFont="1" applyFill="1" applyBorder="1" applyAlignment="1">
      <alignment horizontal="center" vertical="center" wrapText="1"/>
    </xf>
    <xf numFmtId="0" fontId="44" fillId="8" borderId="29" xfId="5" applyFont="1" applyFill="1" applyBorder="1" applyAlignment="1">
      <alignment horizontal="center" vertical="center" wrapText="1"/>
    </xf>
    <xf numFmtId="0" fontId="46" fillId="8" borderId="2" xfId="5" applyFont="1" applyFill="1" applyBorder="1" applyAlignment="1">
      <alignment horizontal="center" vertical="center" textRotation="90"/>
    </xf>
    <xf numFmtId="0" fontId="46" fillId="8" borderId="3" xfId="5" applyFont="1" applyFill="1" applyBorder="1" applyAlignment="1">
      <alignment horizontal="center" vertical="center" textRotation="90"/>
    </xf>
    <xf numFmtId="0" fontId="46" fillId="8" borderId="4" xfId="5" applyFont="1" applyFill="1" applyBorder="1" applyAlignment="1">
      <alignment horizontal="center" vertical="center" textRotation="90"/>
    </xf>
    <xf numFmtId="0" fontId="44" fillId="8" borderId="22" xfId="5" applyFont="1" applyFill="1" applyBorder="1" applyAlignment="1">
      <alignment vertical="center" wrapText="1"/>
    </xf>
    <xf numFmtId="164" fontId="44" fillId="8" borderId="22" xfId="3" applyNumberFormat="1" applyFont="1" applyFill="1" applyBorder="1" applyAlignment="1">
      <alignment vertical="center" wrapText="1"/>
    </xf>
    <xf numFmtId="0" fontId="46" fillId="8" borderId="2" xfId="5" applyFont="1" applyFill="1" applyBorder="1" applyAlignment="1">
      <alignment horizontal="center" vertical="center" textRotation="90" wrapText="1"/>
    </xf>
    <xf numFmtId="0" fontId="46" fillId="8" borderId="3" xfId="5" applyFont="1" applyFill="1" applyBorder="1" applyAlignment="1">
      <alignment horizontal="center" vertical="center" textRotation="90" wrapText="1"/>
    </xf>
    <xf numFmtId="0" fontId="46" fillId="8" borderId="4" xfId="5" applyFont="1" applyFill="1" applyBorder="1" applyAlignment="1">
      <alignment horizontal="center" vertical="center" textRotation="90" wrapText="1"/>
    </xf>
    <xf numFmtId="0" fontId="46" fillId="8" borderId="2" xfId="7" applyFont="1" applyFill="1" applyBorder="1" applyAlignment="1">
      <alignment horizontal="center" vertical="center" textRotation="90" wrapText="1"/>
    </xf>
    <xf numFmtId="0" fontId="46" fillId="8" borderId="3" xfId="7" applyFont="1" applyFill="1" applyBorder="1" applyAlignment="1">
      <alignment horizontal="center" vertical="center" textRotation="90" wrapText="1"/>
    </xf>
    <xf numFmtId="0" fontId="46" fillId="8" borderId="4" xfId="7" applyFont="1" applyFill="1" applyBorder="1" applyAlignment="1">
      <alignment horizontal="center" vertical="center" textRotation="90" wrapText="1"/>
    </xf>
    <xf numFmtId="10" fontId="6" fillId="0" borderId="1" xfId="0" applyNumberFormat="1" applyFont="1" applyBorder="1" applyAlignment="1">
      <alignment horizontal="center" vertical="center"/>
    </xf>
    <xf numFmtId="0" fontId="22" fillId="5" borderId="22" xfId="5" applyFont="1" applyFill="1" applyBorder="1" applyAlignment="1">
      <alignment horizontal="center" vertical="center" wrapText="1"/>
    </xf>
    <xf numFmtId="0" fontId="44" fillId="8" borderId="25" xfId="5" applyFont="1" applyFill="1" applyBorder="1" applyAlignment="1">
      <alignment vertical="center" wrapText="1"/>
    </xf>
    <xf numFmtId="164" fontId="44" fillId="8" borderId="25" xfId="3" applyNumberFormat="1" applyFont="1" applyFill="1" applyBorder="1" applyAlignment="1">
      <alignment vertical="center" wrapText="1"/>
    </xf>
    <xf numFmtId="164" fontId="44" fillId="8" borderId="29" xfId="3" applyNumberFormat="1" applyFont="1" applyFill="1" applyBorder="1" applyAlignment="1">
      <alignment vertical="center" wrapText="1"/>
    </xf>
    <xf numFmtId="1" fontId="44" fillId="8" borderId="25" xfId="5" applyNumberFormat="1" applyFont="1" applyFill="1" applyBorder="1" applyAlignment="1">
      <alignment horizontal="center" vertical="center" wrapText="1"/>
    </xf>
    <xf numFmtId="1" fontId="44" fillId="8" borderId="27" xfId="5" applyNumberFormat="1" applyFont="1" applyFill="1" applyBorder="1" applyAlignment="1">
      <alignment horizontal="center" vertical="center" wrapText="1"/>
    </xf>
    <xf numFmtId="1" fontId="44" fillId="8" borderId="29" xfId="5" applyNumberFormat="1" applyFont="1" applyFill="1" applyBorder="1" applyAlignment="1">
      <alignment horizontal="center" vertical="center" wrapText="1"/>
    </xf>
    <xf numFmtId="0" fontId="44" fillId="8" borderId="68" xfId="5" applyFont="1" applyFill="1" applyBorder="1" applyAlignment="1">
      <alignment horizontal="center" vertical="center" wrapText="1"/>
    </xf>
    <xf numFmtId="0" fontId="44" fillId="8" borderId="70" xfId="5" applyFont="1" applyFill="1" applyBorder="1" applyAlignment="1">
      <alignment horizontal="center" vertical="center" wrapText="1"/>
    </xf>
    <xf numFmtId="10" fontId="44" fillId="8" borderId="29" xfId="5" applyNumberFormat="1" applyFont="1" applyFill="1" applyBorder="1" applyAlignment="1">
      <alignment horizontal="center" vertical="center" wrapText="1"/>
    </xf>
    <xf numFmtId="10" fontId="44" fillId="8" borderId="69" xfId="5" applyNumberFormat="1" applyFont="1" applyFill="1" applyBorder="1" applyAlignment="1">
      <alignment horizontal="center" vertical="center" wrapText="1"/>
    </xf>
    <xf numFmtId="0" fontId="44" fillId="8" borderId="32" xfId="5" applyFont="1" applyFill="1" applyBorder="1" applyAlignment="1">
      <alignment horizontal="center" vertical="center" wrapText="1"/>
    </xf>
    <xf numFmtId="0" fontId="44" fillId="8" borderId="71" xfId="5" applyFont="1" applyFill="1" applyBorder="1" applyAlignment="1">
      <alignment horizontal="center" vertical="center" wrapText="1"/>
    </xf>
    <xf numFmtId="0" fontId="44" fillId="8" borderId="1" xfId="5" applyFont="1" applyFill="1" applyBorder="1" applyAlignment="1">
      <alignment horizontal="left" vertical="center" wrapText="1"/>
    </xf>
    <xf numFmtId="0" fontId="44" fillId="8" borderId="29" xfId="5" applyFont="1" applyFill="1" applyBorder="1" applyAlignment="1">
      <alignment vertical="center" wrapText="1"/>
    </xf>
    <xf numFmtId="10" fontId="6" fillId="0" borderId="23" xfId="0" applyNumberFormat="1" applyFont="1" applyBorder="1" applyAlignment="1">
      <alignment horizontal="center" vertical="center"/>
    </xf>
    <xf numFmtId="10" fontId="6" fillId="0" borderId="37" xfId="0" applyNumberFormat="1" applyFont="1" applyBorder="1" applyAlignment="1">
      <alignment horizontal="center" vertical="center"/>
    </xf>
    <xf numFmtId="9" fontId="26" fillId="8" borderId="1" xfId="0" applyNumberFormat="1" applyFont="1" applyFill="1" applyBorder="1" applyAlignment="1">
      <alignment horizontal="center" vertical="center" wrapText="1" readingOrder="1"/>
    </xf>
    <xf numFmtId="9" fontId="26" fillId="8" borderId="2" xfId="0" applyNumberFormat="1" applyFont="1" applyFill="1" applyBorder="1" applyAlignment="1">
      <alignment horizontal="center" vertical="center" wrapText="1" readingOrder="1"/>
    </xf>
    <xf numFmtId="9" fontId="26" fillId="8" borderId="3" xfId="0" applyNumberFormat="1" applyFont="1" applyFill="1" applyBorder="1" applyAlignment="1">
      <alignment horizontal="center" vertical="center" wrapText="1" readingOrder="1"/>
    </xf>
    <xf numFmtId="9" fontId="26" fillId="8" borderId="4" xfId="0" applyNumberFormat="1" applyFont="1" applyFill="1" applyBorder="1" applyAlignment="1">
      <alignment horizontal="center" vertical="center" wrapText="1" readingOrder="1"/>
    </xf>
    <xf numFmtId="164" fontId="26" fillId="8" borderId="1" xfId="1" applyNumberFormat="1" applyFont="1" applyFill="1" applyBorder="1" applyAlignment="1">
      <alignment horizontal="justify" vertical="center" wrapText="1"/>
    </xf>
    <xf numFmtId="0" fontId="26" fillId="8" borderId="1" xfId="4" applyFont="1" applyFill="1" applyBorder="1" applyAlignment="1" applyProtection="1">
      <alignment horizontal="center" vertical="center" wrapText="1"/>
      <protection locked="0"/>
    </xf>
    <xf numFmtId="1" fontId="26" fillId="8" borderId="2" xfId="4" applyNumberFormat="1" applyFont="1" applyFill="1" applyBorder="1" applyAlignment="1" applyProtection="1">
      <alignment horizontal="center" vertical="center" wrapText="1"/>
      <protection locked="0"/>
    </xf>
    <xf numFmtId="1" fontId="26" fillId="8" borderId="3" xfId="4" applyNumberFormat="1" applyFont="1" applyFill="1" applyBorder="1" applyAlignment="1" applyProtection="1">
      <alignment horizontal="center" vertical="center" wrapText="1"/>
      <protection locked="0"/>
    </xf>
    <xf numFmtId="1" fontId="26" fillId="8" borderId="4" xfId="4" applyNumberFormat="1" applyFont="1" applyFill="1" applyBorder="1" applyAlignment="1" applyProtection="1">
      <alignment horizontal="center" vertical="center" wrapText="1"/>
      <protection locked="0"/>
    </xf>
    <xf numFmtId="0" fontId="46" fillId="8" borderId="24" xfId="0" applyFont="1" applyFill="1" applyBorder="1" applyAlignment="1">
      <alignment horizontal="center" vertical="center" textRotation="90" wrapText="1"/>
    </xf>
    <xf numFmtId="0" fontId="46" fillId="8" borderId="51" xfId="0" applyFont="1" applyFill="1" applyBorder="1" applyAlignment="1">
      <alignment horizontal="center" vertical="center" textRotation="90" wrapText="1"/>
    </xf>
    <xf numFmtId="0" fontId="46" fillId="8" borderId="52" xfId="0" applyFont="1" applyFill="1" applyBorder="1" applyAlignment="1">
      <alignment horizontal="center" vertical="center" textRotation="90" wrapText="1"/>
    </xf>
    <xf numFmtId="10" fontId="46" fillId="8" borderId="2" xfId="0" applyNumberFormat="1" applyFont="1" applyFill="1" applyBorder="1" applyAlignment="1">
      <alignment horizontal="center" vertical="center" wrapText="1"/>
    </xf>
    <xf numFmtId="10" fontId="46" fillId="8" borderId="3" xfId="0" applyNumberFormat="1" applyFont="1" applyFill="1" applyBorder="1" applyAlignment="1">
      <alignment horizontal="center" vertical="center" wrapText="1"/>
    </xf>
    <xf numFmtId="10" fontId="46" fillId="8" borderId="4" xfId="0" applyNumberFormat="1" applyFont="1" applyFill="1" applyBorder="1" applyAlignment="1">
      <alignment horizontal="center" vertical="center" wrapText="1"/>
    </xf>
    <xf numFmtId="0" fontId="46" fillId="8" borderId="2" xfId="4" applyFont="1" applyFill="1" applyBorder="1" applyAlignment="1" applyProtection="1">
      <alignment horizontal="center" vertical="center" textRotation="90" wrapText="1"/>
      <protection locked="0"/>
    </xf>
    <xf numFmtId="0" fontId="46" fillId="8" borderId="3" xfId="4" applyFont="1" applyFill="1" applyBorder="1" applyAlignment="1" applyProtection="1">
      <alignment horizontal="center" vertical="center" textRotation="90" wrapText="1"/>
      <protection locked="0"/>
    </xf>
    <xf numFmtId="0" fontId="46" fillId="8" borderId="4" xfId="4" applyFont="1" applyFill="1" applyBorder="1" applyAlignment="1" applyProtection="1">
      <alignment horizontal="center" vertical="center" textRotation="90" wrapText="1"/>
      <protection locked="0"/>
    </xf>
    <xf numFmtId="10" fontId="26" fillId="8" borderId="2" xfId="0" applyNumberFormat="1" applyFont="1" applyFill="1" applyBorder="1" applyAlignment="1">
      <alignment horizontal="center" vertical="center" wrapText="1"/>
    </xf>
    <xf numFmtId="0" fontId="26" fillId="8" borderId="3" xfId="0" applyFont="1" applyFill="1" applyBorder="1" applyAlignment="1">
      <alignment horizontal="center" vertical="center" wrapText="1"/>
    </xf>
    <xf numFmtId="0" fontId="26" fillId="8" borderId="4" xfId="0" applyFont="1" applyFill="1" applyBorder="1" applyAlignment="1">
      <alignment horizontal="center" vertical="center" wrapText="1"/>
    </xf>
    <xf numFmtId="0" fontId="26" fillId="8" borderId="1" xfId="0" applyFont="1" applyFill="1" applyBorder="1" applyAlignment="1">
      <alignment horizontal="center" vertical="center" wrapText="1" readingOrder="1"/>
    </xf>
    <xf numFmtId="1" fontId="26" fillId="8" borderId="2" xfId="0" applyNumberFormat="1" applyFont="1" applyFill="1" applyBorder="1" applyAlignment="1">
      <alignment horizontal="center" vertical="center" wrapText="1" readingOrder="1"/>
    </xf>
    <xf numFmtId="1" fontId="26" fillId="8" borderId="3" xfId="0" applyNumberFormat="1" applyFont="1" applyFill="1" applyBorder="1" applyAlignment="1">
      <alignment horizontal="center" vertical="center" wrapText="1" readingOrder="1"/>
    </xf>
    <xf numFmtId="1" fontId="26" fillId="8" borderId="4" xfId="0" applyNumberFormat="1" applyFont="1" applyFill="1" applyBorder="1" applyAlignment="1">
      <alignment horizontal="center" vertical="center" wrapText="1" readingOrder="1"/>
    </xf>
    <xf numFmtId="10" fontId="26" fillId="8" borderId="2" xfId="0" applyNumberFormat="1" applyFont="1" applyFill="1" applyBorder="1" applyAlignment="1">
      <alignment horizontal="center" vertical="center" wrapText="1" readingOrder="1"/>
    </xf>
    <xf numFmtId="0" fontId="26" fillId="8" borderId="3" xfId="0" applyFont="1" applyFill="1" applyBorder="1" applyAlignment="1">
      <alignment horizontal="center" vertical="center" wrapText="1" readingOrder="1"/>
    </xf>
    <xf numFmtId="0" fontId="26" fillId="8" borderId="4" xfId="0" applyFont="1" applyFill="1" applyBorder="1" applyAlignment="1">
      <alignment horizontal="center" vertical="center" wrapText="1" readingOrder="1"/>
    </xf>
    <xf numFmtId="0" fontId="44" fillId="8" borderId="1" xfId="4" applyFont="1" applyFill="1" applyBorder="1" applyAlignment="1" applyProtection="1">
      <alignment horizontal="center" vertical="center" wrapText="1"/>
      <protection locked="0"/>
    </xf>
    <xf numFmtId="10" fontId="44" fillId="8" borderId="2" xfId="0" applyNumberFormat="1" applyFont="1" applyFill="1" applyBorder="1" applyAlignment="1">
      <alignment horizontal="center" vertical="center" wrapText="1"/>
    </xf>
    <xf numFmtId="0" fontId="44" fillId="8" borderId="3" xfId="0" applyFont="1" applyFill="1" applyBorder="1" applyAlignment="1">
      <alignment horizontal="center" vertical="center" wrapText="1"/>
    </xf>
    <xf numFmtId="0" fontId="44" fillId="8" borderId="4" xfId="0" applyFont="1" applyFill="1" applyBorder="1" applyAlignment="1">
      <alignment horizontal="center" vertical="center" wrapText="1"/>
    </xf>
    <xf numFmtId="164" fontId="44" fillId="8" borderId="1" xfId="1" applyNumberFormat="1" applyFont="1" applyFill="1" applyBorder="1" applyAlignment="1">
      <alignment horizontal="justify" vertical="center" wrapText="1"/>
    </xf>
    <xf numFmtId="9" fontId="44" fillId="8" borderId="1" xfId="0" applyNumberFormat="1" applyFont="1" applyFill="1" applyBorder="1" applyAlignment="1">
      <alignment horizontal="center" vertical="center" wrapText="1"/>
    </xf>
    <xf numFmtId="1" fontId="44" fillId="8" borderId="2" xfId="0" applyNumberFormat="1" applyFont="1" applyFill="1" applyBorder="1" applyAlignment="1">
      <alignment horizontal="center" vertical="center" wrapText="1"/>
    </xf>
    <xf numFmtId="1" fontId="44" fillId="8" borderId="3" xfId="0" applyNumberFormat="1" applyFont="1" applyFill="1" applyBorder="1" applyAlignment="1">
      <alignment horizontal="center" vertical="center" wrapText="1"/>
    </xf>
    <xf numFmtId="1" fontId="44" fillId="8" borderId="4" xfId="0" applyNumberFormat="1" applyFont="1" applyFill="1" applyBorder="1" applyAlignment="1">
      <alignment horizontal="center" vertical="center" wrapText="1"/>
    </xf>
    <xf numFmtId="0" fontId="44" fillId="8" borderId="1" xfId="0" applyFont="1" applyFill="1" applyBorder="1" applyAlignment="1">
      <alignment horizontal="center" vertical="center" wrapText="1"/>
    </xf>
    <xf numFmtId="0" fontId="26" fillId="8" borderId="1" xfId="4" applyFont="1" applyFill="1" applyBorder="1" applyAlignment="1" applyProtection="1">
      <alignment horizontal="left" vertical="center" wrapText="1"/>
      <protection locked="0"/>
    </xf>
    <xf numFmtId="9" fontId="26" fillId="8" borderId="1" xfId="0" applyNumberFormat="1" applyFont="1" applyFill="1" applyBorder="1" applyAlignment="1">
      <alignment horizontal="center" vertical="center" wrapText="1"/>
    </xf>
    <xf numFmtId="1" fontId="26" fillId="8" borderId="2" xfId="0" applyNumberFormat="1" applyFont="1" applyFill="1" applyBorder="1" applyAlignment="1">
      <alignment horizontal="center" vertical="center" wrapText="1"/>
    </xf>
    <xf numFmtId="1" fontId="26" fillId="8" borderId="3" xfId="0" applyNumberFormat="1" applyFont="1" applyFill="1" applyBorder="1" applyAlignment="1">
      <alignment horizontal="center" vertical="center" wrapText="1"/>
    </xf>
    <xf numFmtId="1" fontId="26" fillId="8" borderId="4" xfId="0" applyNumberFormat="1" applyFont="1" applyFill="1" applyBorder="1" applyAlignment="1">
      <alignment horizontal="center" vertical="center" wrapText="1"/>
    </xf>
    <xf numFmtId="0" fontId="26" fillId="8" borderId="1" xfId="0" applyFont="1" applyFill="1" applyBorder="1" applyAlignment="1">
      <alignment horizontal="center" vertical="center" wrapText="1"/>
    </xf>
    <xf numFmtId="0" fontId="49" fillId="8" borderId="2" xfId="4" applyFont="1" applyFill="1" applyBorder="1" applyAlignment="1" applyProtection="1">
      <alignment horizontal="center" vertical="center" textRotation="90" wrapText="1"/>
      <protection locked="0"/>
    </xf>
    <xf numFmtId="0" fontId="49" fillId="8" borderId="3" xfId="4" applyFont="1" applyFill="1" applyBorder="1" applyAlignment="1" applyProtection="1">
      <alignment horizontal="center" vertical="center" textRotation="90" wrapText="1"/>
      <protection locked="0"/>
    </xf>
    <xf numFmtId="0" fontId="49" fillId="8" borderId="4" xfId="4" applyFont="1" applyFill="1" applyBorder="1" applyAlignment="1" applyProtection="1">
      <alignment horizontal="center" vertical="center" textRotation="90" wrapText="1"/>
      <protection locked="0"/>
    </xf>
    <xf numFmtId="0" fontId="10" fillId="4" borderId="37" xfId="0" applyFont="1" applyFill="1" applyBorder="1" applyAlignment="1">
      <alignment horizontal="center" vertical="center"/>
    </xf>
    <xf numFmtId="0" fontId="10" fillId="4" borderId="0" xfId="0" applyFont="1" applyFill="1" applyAlignment="1">
      <alignment horizontal="center" vertical="center"/>
    </xf>
    <xf numFmtId="0" fontId="22" fillId="5" borderId="1" xfId="0" applyFont="1" applyFill="1" applyBorder="1" applyAlignment="1">
      <alignment horizontal="center" vertical="center" wrapText="1"/>
    </xf>
    <xf numFmtId="0" fontId="27" fillId="8" borderId="1" xfId="0" applyFont="1" applyFill="1" applyBorder="1" applyAlignment="1">
      <alignment horizontal="center" vertical="top" wrapText="1"/>
    </xf>
    <xf numFmtId="0" fontId="26" fillId="8" borderId="1" xfId="0" applyFont="1" applyFill="1" applyBorder="1" applyAlignment="1">
      <alignment horizontal="center" vertical="top" wrapText="1"/>
    </xf>
    <xf numFmtId="10" fontId="44" fillId="8" borderId="22" xfId="3" applyNumberFormat="1" applyFont="1" applyFill="1" applyBorder="1" applyAlignment="1">
      <alignment horizontal="center" vertical="center" wrapText="1"/>
    </xf>
    <xf numFmtId="10" fontId="11" fillId="8" borderId="1" xfId="0" applyNumberFormat="1" applyFont="1" applyFill="1" applyBorder="1" applyAlignment="1">
      <alignment horizontal="center" vertical="center"/>
    </xf>
    <xf numFmtId="0" fontId="11" fillId="8" borderId="1" xfId="0" applyFont="1" applyFill="1" applyBorder="1" applyAlignment="1">
      <alignment horizontal="center" vertical="center"/>
    </xf>
    <xf numFmtId="0" fontId="44" fillId="8" borderId="22" xfId="4" applyFont="1" applyFill="1" applyBorder="1" applyAlignment="1" applyProtection="1">
      <alignment horizontal="center" vertical="center" wrapText="1"/>
      <protection locked="0"/>
    </xf>
    <xf numFmtId="1" fontId="44" fillId="8" borderId="25" xfId="4" applyNumberFormat="1" applyFont="1" applyFill="1" applyBorder="1" applyAlignment="1" applyProtection="1">
      <alignment horizontal="center" vertical="center" wrapText="1"/>
      <protection locked="0"/>
    </xf>
    <xf numFmtId="1" fontId="44" fillId="8" borderId="27" xfId="4" applyNumberFormat="1" applyFont="1" applyFill="1" applyBorder="1" applyAlignment="1" applyProtection="1">
      <alignment horizontal="center" vertical="center" wrapText="1"/>
      <protection locked="0"/>
    </xf>
    <xf numFmtId="1" fontId="44" fillId="8" borderId="29" xfId="4" applyNumberFormat="1" applyFont="1" applyFill="1" applyBorder="1" applyAlignment="1" applyProtection="1">
      <alignment horizontal="center" vertical="center" wrapText="1"/>
      <protection locked="0"/>
    </xf>
    <xf numFmtId="1" fontId="44" fillId="8" borderId="25" xfId="0" applyNumberFormat="1" applyFont="1" applyFill="1" applyBorder="1" applyAlignment="1">
      <alignment horizontal="center" vertical="center" wrapText="1"/>
    </xf>
    <xf numFmtId="1" fontId="44" fillId="8" borderId="27" xfId="0" applyNumberFormat="1" applyFont="1" applyFill="1" applyBorder="1" applyAlignment="1">
      <alignment horizontal="center" vertical="center" wrapText="1"/>
    </xf>
    <xf numFmtId="1" fontId="44" fillId="8" borderId="29" xfId="0" applyNumberFormat="1" applyFont="1" applyFill="1" applyBorder="1" applyAlignment="1">
      <alignment horizontal="center" vertical="center" wrapText="1"/>
    </xf>
    <xf numFmtId="0" fontId="5" fillId="8" borderId="1" xfId="0" applyFont="1" applyFill="1" applyBorder="1" applyAlignment="1">
      <alignment horizontal="center" vertical="center" textRotation="90" wrapText="1"/>
    </xf>
    <xf numFmtId="10" fontId="5" fillId="8" borderId="1" xfId="0" applyNumberFormat="1" applyFont="1" applyFill="1" applyBorder="1" applyAlignment="1">
      <alignment horizontal="center" vertical="center" textRotation="90" wrapText="1"/>
    </xf>
    <xf numFmtId="0" fontId="5" fillId="8" borderId="1" xfId="4" applyFont="1" applyFill="1" applyBorder="1" applyAlignment="1" applyProtection="1">
      <alignment horizontal="center" vertical="center" textRotation="90" wrapText="1"/>
      <protection locked="0"/>
    </xf>
    <xf numFmtId="10" fontId="44" fillId="8" borderId="22" xfId="6" applyNumberFormat="1" applyFont="1" applyFill="1" applyBorder="1" applyAlignment="1" applyProtection="1">
      <alignment horizontal="center" vertical="center" wrapText="1"/>
      <protection locked="0"/>
    </xf>
    <xf numFmtId="0" fontId="5" fillId="8" borderId="2" xfId="4" applyFont="1" applyFill="1" applyBorder="1" applyAlignment="1" applyProtection="1">
      <alignment horizontal="center" vertical="center" textRotation="90" wrapText="1"/>
      <protection locked="0"/>
    </xf>
    <xf numFmtId="0" fontId="5" fillId="8" borderId="3" xfId="4" applyFont="1" applyFill="1" applyBorder="1" applyAlignment="1" applyProtection="1">
      <alignment horizontal="center" vertical="center" textRotation="90" wrapText="1"/>
      <protection locked="0"/>
    </xf>
    <xf numFmtId="0" fontId="5" fillId="8" borderId="4" xfId="4" applyFont="1" applyFill="1" applyBorder="1" applyAlignment="1" applyProtection="1">
      <alignment horizontal="center" vertical="center" textRotation="90" wrapText="1"/>
      <protection locked="0"/>
    </xf>
    <xf numFmtId="0" fontId="5" fillId="8" borderId="1" xfId="5" applyFont="1" applyFill="1" applyBorder="1" applyAlignment="1">
      <alignment horizontal="center" vertical="center" textRotation="90" wrapText="1"/>
    </xf>
    <xf numFmtId="0" fontId="5" fillId="8" borderId="1" xfId="7" applyFont="1" applyFill="1" applyBorder="1" applyAlignment="1">
      <alignment horizontal="center" vertical="center" textRotation="90" wrapText="1"/>
    </xf>
    <xf numFmtId="0" fontId="44" fillId="8" borderId="22" xfId="5" applyFont="1" applyFill="1" applyBorder="1" applyAlignment="1">
      <alignment horizontal="left" vertical="center" wrapText="1"/>
    </xf>
    <xf numFmtId="0" fontId="0" fillId="8" borderId="1" xfId="0" applyFill="1" applyBorder="1" applyAlignment="1">
      <alignment horizontal="center" vertical="center" textRotation="90" wrapText="1"/>
    </xf>
    <xf numFmtId="0" fontId="44" fillId="8" borderId="22" xfId="4" applyFont="1" applyFill="1" applyBorder="1" applyAlignment="1" applyProtection="1">
      <alignment horizontal="left" vertical="center" wrapText="1"/>
      <protection locked="0"/>
    </xf>
    <xf numFmtId="10" fontId="44" fillId="8" borderId="25" xfId="6" applyNumberFormat="1" applyFont="1" applyFill="1" applyBorder="1" applyAlignment="1" applyProtection="1">
      <alignment horizontal="center" vertical="center" wrapText="1"/>
      <protection locked="0"/>
    </xf>
    <xf numFmtId="10" fontId="44" fillId="8" borderId="27" xfId="6" applyNumberFormat="1" applyFont="1" applyFill="1" applyBorder="1" applyAlignment="1" applyProtection="1">
      <alignment horizontal="center" vertical="center" wrapText="1"/>
      <protection locked="0"/>
    </xf>
    <xf numFmtId="10" fontId="44" fillId="8" borderId="29" xfId="6" applyNumberFormat="1" applyFont="1" applyFill="1" applyBorder="1" applyAlignment="1" applyProtection="1">
      <alignment horizontal="center" vertical="center" wrapText="1"/>
      <protection locked="0"/>
    </xf>
    <xf numFmtId="1" fontId="44" fillId="8" borderId="22" xfId="5" applyNumberFormat="1" applyFont="1" applyFill="1" applyBorder="1" applyAlignment="1">
      <alignment horizontal="center" vertical="center" wrapText="1"/>
    </xf>
    <xf numFmtId="0" fontId="44" fillId="0" borderId="22" xfId="4" applyFont="1" applyBorder="1" applyAlignment="1" applyProtection="1">
      <alignment horizontal="center" vertical="center" wrapText="1"/>
      <protection locked="0"/>
    </xf>
    <xf numFmtId="0" fontId="44" fillId="0" borderId="22" xfId="5" applyFont="1" applyBorder="1" applyAlignment="1">
      <alignment horizontal="center" vertical="center" wrapText="1"/>
    </xf>
    <xf numFmtId="1" fontId="44" fillId="0" borderId="25" xfId="5" applyNumberFormat="1" applyFont="1" applyBorder="1" applyAlignment="1">
      <alignment horizontal="center" vertical="center" wrapText="1"/>
    </xf>
    <xf numFmtId="1" fontId="44" fillId="0" borderId="29" xfId="5" applyNumberFormat="1" applyFont="1" applyBorder="1" applyAlignment="1">
      <alignment horizontal="center" vertical="center" wrapText="1"/>
    </xf>
    <xf numFmtId="0" fontId="69" fillId="0" borderId="22" xfId="5" applyFont="1" applyBorder="1" applyAlignment="1">
      <alignment horizontal="center" vertical="center" wrapText="1"/>
    </xf>
    <xf numFmtId="0" fontId="10" fillId="4" borderId="32" xfId="5" applyFont="1" applyFill="1" applyBorder="1" applyAlignment="1">
      <alignment horizontal="center" vertical="center"/>
    </xf>
    <xf numFmtId="0" fontId="10" fillId="4" borderId="0" xfId="5" applyFont="1" applyFill="1" applyAlignment="1">
      <alignment horizontal="center" vertical="center"/>
    </xf>
    <xf numFmtId="0" fontId="63" fillId="8" borderId="22" xfId="5" applyFont="1" applyFill="1" applyBorder="1" applyAlignment="1">
      <alignment horizontal="center" vertical="top" wrapText="1"/>
    </xf>
    <xf numFmtId="0" fontId="69" fillId="8" borderId="22" xfId="4" applyFont="1" applyFill="1" applyBorder="1" applyAlignment="1" applyProtection="1">
      <alignment horizontal="center" vertical="top" wrapText="1"/>
      <protection locked="0"/>
    </xf>
    <xf numFmtId="0" fontId="44" fillId="8" borderId="22" xfId="4" applyFont="1" applyFill="1" applyBorder="1" applyAlignment="1" applyProtection="1">
      <alignment horizontal="center" vertical="top" wrapText="1"/>
      <protection locked="0"/>
    </xf>
    <xf numFmtId="0" fontId="69" fillId="8" borderId="22" xfId="5" applyFont="1" applyFill="1" applyBorder="1" applyAlignment="1">
      <alignment horizontal="center" vertical="center" wrapText="1"/>
    </xf>
    <xf numFmtId="1" fontId="44" fillId="8" borderId="61" xfId="5" applyNumberFormat="1" applyFont="1" applyFill="1" applyBorder="1" applyAlignment="1">
      <alignment horizontal="center" vertical="center" wrapText="1"/>
    </xf>
    <xf numFmtId="0" fontId="44" fillId="8" borderId="22" xfId="0" applyFont="1" applyFill="1" applyBorder="1" applyAlignment="1">
      <alignment horizontal="justify" vertical="center" wrapText="1" readingOrder="1"/>
    </xf>
    <xf numFmtId="0" fontId="44" fillId="8" borderId="22" xfId="2" applyFont="1" applyFill="1" applyBorder="1" applyAlignment="1">
      <alignment horizontal="left" vertical="center" wrapText="1"/>
    </xf>
    <xf numFmtId="10" fontId="44" fillId="8" borderId="25" xfId="0" applyNumberFormat="1" applyFont="1" applyFill="1" applyBorder="1" applyAlignment="1">
      <alignment horizontal="center" vertical="center" wrapText="1" readingOrder="1"/>
    </xf>
    <xf numFmtId="0" fontId="55" fillId="4" borderId="32" xfId="0" applyFont="1" applyFill="1" applyBorder="1" applyAlignment="1">
      <alignment horizontal="center" vertical="center"/>
    </xf>
    <xf numFmtId="0" fontId="55" fillId="4" borderId="0" xfId="0" applyFont="1" applyFill="1" applyAlignment="1">
      <alignment horizontal="center" vertical="center"/>
    </xf>
    <xf numFmtId="0" fontId="47" fillId="8" borderId="24" xfId="0" applyFont="1" applyFill="1" applyBorder="1" applyAlignment="1">
      <alignment horizontal="center" vertical="center" textRotation="90"/>
    </xf>
    <xf numFmtId="0" fontId="47" fillId="8" borderId="51" xfId="0" applyFont="1" applyFill="1" applyBorder="1" applyAlignment="1">
      <alignment horizontal="center" vertical="center" textRotation="90"/>
    </xf>
    <xf numFmtId="0" fontId="47" fillId="8" borderId="52" xfId="0" applyFont="1" applyFill="1" applyBorder="1" applyAlignment="1">
      <alignment horizontal="center" vertical="center" textRotation="90"/>
    </xf>
    <xf numFmtId="0" fontId="44" fillId="8" borderId="22" xfId="2" applyFont="1" applyFill="1" applyBorder="1" applyAlignment="1">
      <alignment horizontal="center" vertical="center" wrapText="1"/>
    </xf>
    <xf numFmtId="9" fontId="44" fillId="8" borderId="30" xfId="0" applyNumberFormat="1" applyFont="1" applyFill="1" applyBorder="1" applyAlignment="1">
      <alignment horizontal="center" vertical="center" wrapText="1"/>
    </xf>
    <xf numFmtId="0" fontId="44" fillId="8" borderId="30" xfId="0" applyFont="1" applyFill="1" applyBorder="1" applyAlignment="1">
      <alignment horizontal="center" vertical="center" wrapText="1"/>
    </xf>
    <xf numFmtId="0" fontId="44" fillId="8" borderId="25" xfId="2" applyFont="1" applyFill="1" applyBorder="1" applyAlignment="1">
      <alignment horizontal="center" vertical="center" wrapText="1"/>
    </xf>
    <xf numFmtId="0" fontId="44" fillId="8" borderId="27" xfId="2" applyFont="1" applyFill="1" applyBorder="1" applyAlignment="1">
      <alignment horizontal="center" vertical="center" wrapText="1"/>
    </xf>
    <xf numFmtId="0" fontId="44" fillId="8" borderId="29" xfId="2" applyFont="1" applyFill="1" applyBorder="1" applyAlignment="1">
      <alignment horizontal="center" vertical="center" wrapText="1"/>
    </xf>
    <xf numFmtId="9" fontId="44" fillId="8" borderId="22" xfId="1" applyFont="1" applyFill="1" applyBorder="1" applyAlignment="1">
      <alignment horizontal="center" vertical="center" wrapText="1"/>
    </xf>
    <xf numFmtId="0" fontId="44" fillId="8" borderId="30" xfId="2" applyFont="1" applyFill="1" applyBorder="1" applyAlignment="1">
      <alignment horizontal="center" vertical="center" wrapText="1"/>
    </xf>
    <xf numFmtId="1" fontId="44" fillId="8" borderId="25" xfId="1" applyNumberFormat="1" applyFont="1" applyFill="1" applyBorder="1" applyAlignment="1">
      <alignment horizontal="center" vertical="center" wrapText="1"/>
    </xf>
    <xf numFmtId="1" fontId="44" fillId="8" borderId="27" xfId="1" applyNumberFormat="1" applyFont="1" applyFill="1" applyBorder="1" applyAlignment="1">
      <alignment horizontal="center" vertical="center" wrapText="1"/>
    </xf>
    <xf numFmtId="1" fontId="44" fillId="8" borderId="29" xfId="1" applyNumberFormat="1" applyFont="1" applyFill="1" applyBorder="1" applyAlignment="1">
      <alignment horizontal="center" vertical="center" wrapText="1"/>
    </xf>
    <xf numFmtId="1" fontId="44" fillId="0" borderId="25" xfId="0" applyNumberFormat="1" applyFont="1" applyBorder="1" applyAlignment="1">
      <alignment horizontal="center" vertical="center" wrapText="1"/>
    </xf>
    <xf numFmtId="1" fontId="44" fillId="0" borderId="27" xfId="0" applyNumberFormat="1" applyFont="1" applyBorder="1" applyAlignment="1">
      <alignment horizontal="center" vertical="center" wrapText="1"/>
    </xf>
    <xf numFmtId="1" fontId="44" fillId="0" borderId="29" xfId="0" applyNumberFormat="1" applyFont="1" applyBorder="1" applyAlignment="1">
      <alignment horizontal="center" vertical="center" wrapText="1"/>
    </xf>
    <xf numFmtId="9" fontId="44" fillId="0" borderId="22" xfId="0" applyNumberFormat="1" applyFont="1" applyBorder="1" applyAlignment="1">
      <alignment horizontal="center" vertical="center" wrapText="1"/>
    </xf>
    <xf numFmtId="9" fontId="44" fillId="8" borderId="30" xfId="1" applyFont="1" applyFill="1" applyBorder="1" applyAlignment="1">
      <alignment horizontal="center" vertical="center" wrapText="1"/>
    </xf>
    <xf numFmtId="0" fontId="44" fillId="8" borderId="30" xfId="0" applyFont="1" applyFill="1" applyBorder="1" applyAlignment="1">
      <alignment horizontal="center" vertical="center" wrapText="1" readingOrder="1"/>
    </xf>
    <xf numFmtId="10" fontId="44" fillId="8" borderId="22" xfId="0" applyNumberFormat="1" applyFont="1" applyFill="1" applyBorder="1" applyAlignment="1">
      <alignment horizontal="center" vertical="center" wrapText="1" readingOrder="1"/>
    </xf>
    <xf numFmtId="1" fontId="44" fillId="8" borderId="25" xfId="0" applyNumberFormat="1" applyFont="1" applyFill="1" applyBorder="1" applyAlignment="1">
      <alignment horizontal="center" vertical="center" wrapText="1" readingOrder="1"/>
    </xf>
    <xf numFmtId="1" fontId="44" fillId="8" borderId="29" xfId="0" applyNumberFormat="1" applyFont="1" applyFill="1" applyBorder="1" applyAlignment="1">
      <alignment horizontal="center" vertical="center" wrapText="1" readingOrder="1"/>
    </xf>
    <xf numFmtId="0" fontId="44" fillId="8" borderId="30" xfId="0" applyFont="1" applyFill="1" applyBorder="1" applyAlignment="1">
      <alignment horizontal="left" vertical="center" wrapText="1"/>
    </xf>
    <xf numFmtId="0" fontId="44" fillId="8" borderId="22" xfId="2" applyFont="1" applyFill="1" applyBorder="1" applyAlignment="1">
      <alignment horizontal="justify" vertical="center" wrapText="1"/>
    </xf>
    <xf numFmtId="1" fontId="44" fillId="8" borderId="61" xfId="0" applyNumberFormat="1" applyFont="1" applyFill="1" applyBorder="1" applyAlignment="1">
      <alignment horizontal="center" vertical="center" wrapText="1"/>
    </xf>
    <xf numFmtId="10" fontId="44" fillId="8" borderId="25" xfId="2" applyNumberFormat="1" applyFont="1" applyFill="1" applyBorder="1" applyAlignment="1">
      <alignment horizontal="center" vertical="center" wrapText="1"/>
    </xf>
    <xf numFmtId="10" fontId="44" fillId="8" borderId="27" xfId="2" applyNumberFormat="1" applyFont="1" applyFill="1" applyBorder="1" applyAlignment="1">
      <alignment horizontal="center" vertical="center" wrapText="1"/>
    </xf>
    <xf numFmtId="10" fontId="44" fillId="8" borderId="29" xfId="2" applyNumberFormat="1" applyFont="1" applyFill="1" applyBorder="1" applyAlignment="1">
      <alignment horizontal="center" vertical="center" wrapText="1"/>
    </xf>
    <xf numFmtId="0" fontId="44" fillId="8" borderId="26" xfId="0" applyFont="1" applyFill="1" applyBorder="1" applyAlignment="1">
      <alignment horizontal="center" vertical="center" wrapText="1"/>
    </xf>
    <xf numFmtId="0" fontId="44" fillId="8" borderId="32" xfId="0" applyFont="1" applyFill="1" applyBorder="1" applyAlignment="1">
      <alignment horizontal="center" vertical="center" wrapText="1"/>
    </xf>
    <xf numFmtId="0" fontId="44" fillId="8" borderId="28" xfId="0" applyFont="1" applyFill="1" applyBorder="1" applyAlignment="1">
      <alignment horizontal="center" vertical="center" wrapText="1"/>
    </xf>
    <xf numFmtId="0" fontId="44" fillId="15" borderId="22" xfId="0" applyFont="1" applyFill="1" applyBorder="1" applyAlignment="1">
      <alignment horizontal="center" vertical="center" wrapText="1"/>
    </xf>
    <xf numFmtId="1" fontId="44" fillId="15" borderId="25" xfId="0" applyNumberFormat="1" applyFont="1" applyFill="1" applyBorder="1" applyAlignment="1">
      <alignment horizontal="center" vertical="center" wrapText="1"/>
    </xf>
    <xf numFmtId="1" fontId="44" fillId="15" borderId="27" xfId="0" applyNumberFormat="1" applyFont="1" applyFill="1" applyBorder="1" applyAlignment="1">
      <alignment horizontal="center" vertical="center" wrapText="1"/>
    </xf>
    <xf numFmtId="1" fontId="44" fillId="15" borderId="29" xfId="0" applyNumberFormat="1" applyFont="1" applyFill="1" applyBorder="1" applyAlignment="1">
      <alignment horizontal="center" vertical="center" wrapText="1"/>
    </xf>
    <xf numFmtId="10" fontId="44" fillId="8" borderId="25" xfId="0" applyNumberFormat="1" applyFont="1" applyFill="1" applyBorder="1" applyAlignment="1">
      <alignment horizontal="center" vertical="center" wrapText="1"/>
    </xf>
    <xf numFmtId="0" fontId="52" fillId="3" borderId="23" xfId="0" applyFont="1" applyFill="1" applyBorder="1" applyAlignment="1">
      <alignment horizontal="center" vertical="center"/>
    </xf>
    <xf numFmtId="0" fontId="52" fillId="3" borderId="24" xfId="0" applyFont="1" applyFill="1" applyBorder="1" applyAlignment="1">
      <alignment horizontal="center" vertical="center"/>
    </xf>
    <xf numFmtId="0" fontId="53" fillId="5" borderId="22" xfId="0" applyFont="1" applyFill="1" applyBorder="1" applyAlignment="1">
      <alignment horizontal="center" vertical="center" wrapText="1"/>
    </xf>
    <xf numFmtId="0" fontId="27" fillId="8" borderId="58" xfId="2" applyFont="1" applyFill="1" applyBorder="1" applyAlignment="1">
      <alignment horizontal="center" vertical="center" wrapText="1"/>
    </xf>
    <xf numFmtId="0" fontId="27" fillId="8" borderId="57" xfId="2" applyFont="1" applyFill="1" applyBorder="1" applyAlignment="1">
      <alignment horizontal="center" vertical="center" wrapText="1"/>
    </xf>
    <xf numFmtId="0" fontId="27" fillId="8" borderId="56" xfId="2" applyFont="1" applyFill="1" applyBorder="1" applyAlignment="1">
      <alignment horizontal="center" vertical="center" wrapText="1"/>
    </xf>
    <xf numFmtId="0" fontId="44" fillId="8" borderId="22" xfId="2" applyFont="1" applyFill="1" applyBorder="1" applyAlignment="1">
      <alignment horizontal="center" vertical="top" wrapText="1"/>
    </xf>
    <xf numFmtId="10" fontId="44" fillId="8" borderId="22" xfId="2" applyNumberFormat="1" applyFont="1" applyFill="1" applyBorder="1" applyAlignment="1">
      <alignment horizontal="center" vertical="center" wrapText="1"/>
    </xf>
    <xf numFmtId="0" fontId="10" fillId="4" borderId="32" xfId="0" applyFont="1" applyFill="1" applyBorder="1" applyAlignment="1">
      <alignment horizontal="center" vertical="center"/>
    </xf>
    <xf numFmtId="0" fontId="77" fillId="5" borderId="22" xfId="0" applyFont="1" applyFill="1" applyBorder="1" applyAlignment="1">
      <alignment horizontal="center" vertical="center" wrapText="1"/>
    </xf>
    <xf numFmtId="0" fontId="27" fillId="0" borderId="22" xfId="0" applyFont="1" applyBorder="1" applyAlignment="1">
      <alignment horizontal="center" vertical="center" wrapText="1" readingOrder="1"/>
    </xf>
    <xf numFmtId="0" fontId="26" fillId="0" borderId="25" xfId="4" applyFont="1" applyBorder="1" applyAlignment="1" applyProtection="1">
      <alignment horizontal="center" vertical="top" wrapText="1"/>
      <protection locked="0"/>
    </xf>
    <xf numFmtId="0" fontId="26" fillId="0" borderId="27" xfId="4" applyFont="1" applyBorder="1" applyAlignment="1" applyProtection="1">
      <alignment horizontal="center" vertical="top" wrapText="1"/>
      <protection locked="0"/>
    </xf>
    <xf numFmtId="0" fontId="26" fillId="0" borderId="29" xfId="4" applyFont="1" applyBorder="1" applyAlignment="1" applyProtection="1">
      <alignment horizontal="center" vertical="top" wrapText="1"/>
      <protection locked="0"/>
    </xf>
    <xf numFmtId="0" fontId="48" fillId="0" borderId="22" xfId="0" applyFont="1" applyBorder="1" applyAlignment="1">
      <alignment horizontal="center" vertical="center" wrapText="1" readingOrder="1"/>
    </xf>
    <xf numFmtId="0" fontId="48" fillId="0" borderId="22" xfId="0" applyFont="1" applyBorder="1" applyAlignment="1">
      <alignment horizontal="center" vertical="top" wrapText="1" readingOrder="1"/>
    </xf>
    <xf numFmtId="1" fontId="48" fillId="0" borderId="61" xfId="0" applyNumberFormat="1" applyFont="1" applyBorder="1" applyAlignment="1">
      <alignment horizontal="center" vertical="center" wrapText="1" readingOrder="1"/>
    </xf>
    <xf numFmtId="1" fontId="48" fillId="0" borderId="27" xfId="0" applyNumberFormat="1" applyFont="1" applyBorder="1" applyAlignment="1">
      <alignment horizontal="center" vertical="center" wrapText="1" readingOrder="1"/>
    </xf>
    <xf numFmtId="1" fontId="48" fillId="0" borderId="29" xfId="0" applyNumberFormat="1" applyFont="1" applyBorder="1" applyAlignment="1">
      <alignment horizontal="center" vertical="center" wrapText="1" readingOrder="1"/>
    </xf>
    <xf numFmtId="0" fontId="48" fillId="8" borderId="22" xfId="0" applyFont="1" applyFill="1" applyBorder="1" applyAlignment="1">
      <alignment horizontal="center" vertical="center" wrapText="1" readingOrder="1"/>
    </xf>
    <xf numFmtId="0" fontId="79" fillId="8" borderId="2" xfId="5" applyFont="1" applyFill="1" applyBorder="1" applyAlignment="1">
      <alignment horizontal="center" vertical="center" textRotation="90" wrapText="1"/>
    </xf>
    <xf numFmtId="0" fontId="79" fillId="8" borderId="3" xfId="5" applyFont="1" applyFill="1" applyBorder="1" applyAlignment="1">
      <alignment horizontal="center" vertical="center" textRotation="90" wrapText="1"/>
    </xf>
    <xf numFmtId="0" fontId="79" fillId="8" borderId="4" xfId="5" applyFont="1" applyFill="1" applyBorder="1" applyAlignment="1">
      <alignment horizontal="center" vertical="center" textRotation="90" wrapText="1"/>
    </xf>
    <xf numFmtId="0" fontId="48" fillId="0" borderId="22" xfId="0" applyFont="1" applyBorder="1" applyAlignment="1">
      <alignment horizontal="justify" vertical="center" wrapText="1"/>
    </xf>
    <xf numFmtId="0" fontId="48" fillId="8" borderId="22" xfId="0" applyFont="1" applyFill="1" applyBorder="1" applyAlignment="1">
      <alignment horizontal="justify" vertical="center" wrapText="1"/>
    </xf>
    <xf numFmtId="0" fontId="48" fillId="0" borderId="22" xfId="0" applyFont="1" applyBorder="1" applyAlignment="1">
      <alignment vertical="center" wrapText="1"/>
    </xf>
    <xf numFmtId="10" fontId="48" fillId="0" borderId="22" xfId="0" applyNumberFormat="1" applyFont="1" applyBorder="1" applyAlignment="1">
      <alignment horizontal="center" vertical="center" wrapText="1" indent="1" readingOrder="1"/>
    </xf>
    <xf numFmtId="0" fontId="48" fillId="0" borderId="22" xfId="0" applyFont="1" applyBorder="1" applyAlignment="1">
      <alignment horizontal="center" vertical="center" wrapText="1" indent="1" readingOrder="1"/>
    </xf>
    <xf numFmtId="1" fontId="48" fillId="0" borderId="25" xfId="0" applyNumberFormat="1" applyFont="1" applyBorder="1" applyAlignment="1">
      <alignment horizontal="center" vertical="center" wrapText="1" readingOrder="1"/>
    </xf>
    <xf numFmtId="0" fontId="48" fillId="0" borderId="22" xfId="0" applyFont="1" applyBorder="1" applyAlignment="1">
      <alignment horizontal="center" vertical="center" wrapText="1"/>
    </xf>
    <xf numFmtId="9" fontId="48" fillId="0" borderId="22" xfId="0" applyNumberFormat="1" applyFont="1" applyBorder="1" applyAlignment="1">
      <alignment horizontal="center" vertical="center" wrapText="1" indent="1" readingOrder="1"/>
    </xf>
    <xf numFmtId="0" fontId="26" fillId="0" borderId="22" xfId="0" applyFont="1" applyBorder="1" applyAlignment="1">
      <alignment horizontal="center" vertical="center" wrapText="1" readingOrder="1"/>
    </xf>
    <xf numFmtId="1" fontId="26" fillId="0" borderId="25" xfId="0" applyNumberFormat="1" applyFont="1" applyBorder="1" applyAlignment="1">
      <alignment horizontal="center" vertical="center" wrapText="1" readingOrder="1"/>
    </xf>
    <xf numFmtId="1" fontId="26" fillId="0" borderId="27" xfId="0" applyNumberFormat="1" applyFont="1" applyBorder="1" applyAlignment="1">
      <alignment horizontal="center" vertical="center" wrapText="1" readingOrder="1"/>
    </xf>
    <xf numFmtId="1" fontId="26" fillId="0" borderId="29" xfId="0" applyNumberFormat="1" applyFont="1" applyBorder="1" applyAlignment="1">
      <alignment horizontal="center" vertical="center" wrapText="1" readingOrder="1"/>
    </xf>
    <xf numFmtId="0" fontId="26" fillId="8" borderId="22" xfId="0" applyFont="1" applyFill="1" applyBorder="1" applyAlignment="1">
      <alignment horizontal="center" vertical="center" wrapText="1" readingOrder="1"/>
    </xf>
    <xf numFmtId="0" fontId="48" fillId="8" borderId="22" xfId="0" applyFont="1" applyFill="1" applyBorder="1" applyAlignment="1">
      <alignment horizontal="center" vertical="center" wrapText="1"/>
    </xf>
    <xf numFmtId="0" fontId="26" fillId="0" borderId="22" xfId="0" applyFont="1" applyBorder="1" applyAlignment="1">
      <alignment vertical="center" wrapText="1"/>
    </xf>
    <xf numFmtId="10" fontId="26" fillId="0" borderId="22" xfId="0" applyNumberFormat="1" applyFont="1" applyBorder="1" applyAlignment="1">
      <alignment horizontal="center" vertical="center" wrapText="1" indent="1" readingOrder="1"/>
    </xf>
    <xf numFmtId="0" fontId="26" fillId="0" borderId="22" xfId="0" applyFont="1" applyBorder="1" applyAlignment="1">
      <alignment horizontal="center" vertical="center" wrapText="1" indent="1" readingOrder="1"/>
    </xf>
    <xf numFmtId="0" fontId="26" fillId="0" borderId="22" xfId="0" applyFont="1" applyBorder="1" applyAlignment="1">
      <alignment horizontal="left" vertical="center" wrapText="1" readingOrder="1"/>
    </xf>
    <xf numFmtId="9" fontId="26" fillId="0" borderId="22" xfId="0" applyNumberFormat="1" applyFont="1" applyBorder="1" applyAlignment="1">
      <alignment horizontal="center" vertical="center" wrapText="1" indent="1" readingOrder="1"/>
    </xf>
    <xf numFmtId="0" fontId="26" fillId="15" borderId="25" xfId="0" applyFont="1" applyFill="1" applyBorder="1" applyAlignment="1">
      <alignment horizontal="center" vertical="center" wrapText="1" readingOrder="1"/>
    </xf>
    <xf numFmtId="0" fontId="26" fillId="15" borderId="29" xfId="0" applyFont="1" applyFill="1" applyBorder="1" applyAlignment="1">
      <alignment horizontal="center" vertical="center" wrapText="1" readingOrder="1"/>
    </xf>
    <xf numFmtId="10" fontId="26" fillId="8" borderId="25" xfId="0" applyNumberFormat="1" applyFont="1" applyFill="1" applyBorder="1" applyAlignment="1">
      <alignment horizontal="center" vertical="center" wrapText="1" readingOrder="1"/>
    </xf>
    <xf numFmtId="10" fontId="26" fillId="8" borderId="27" xfId="0" applyNumberFormat="1" applyFont="1" applyFill="1" applyBorder="1" applyAlignment="1">
      <alignment horizontal="center" vertical="center" wrapText="1" readingOrder="1"/>
    </xf>
    <xf numFmtId="10" fontId="26" fillId="8" borderId="29" xfId="0" applyNumberFormat="1" applyFont="1" applyFill="1" applyBorder="1" applyAlignment="1">
      <alignment horizontal="center" vertical="center" wrapText="1" readingOrder="1"/>
    </xf>
    <xf numFmtId="0" fontId="26" fillId="15" borderId="25" xfId="0" applyFont="1" applyFill="1" applyBorder="1" applyAlignment="1">
      <alignment horizontal="center" vertical="center" wrapText="1"/>
    </xf>
    <xf numFmtId="0" fontId="26" fillId="15" borderId="29" xfId="0" applyFont="1" applyFill="1" applyBorder="1" applyAlignment="1">
      <alignment horizontal="center" vertical="center" wrapText="1"/>
    </xf>
    <xf numFmtId="0" fontId="26" fillId="8" borderId="25" xfId="0" applyFont="1" applyFill="1" applyBorder="1" applyAlignment="1">
      <alignment horizontal="center" vertical="center" wrapText="1" readingOrder="1"/>
    </xf>
    <xf numFmtId="0" fontId="26" fillId="8" borderId="29" xfId="0" applyFont="1" applyFill="1" applyBorder="1" applyAlignment="1">
      <alignment horizontal="center" vertical="center" wrapText="1" readingOrder="1"/>
    </xf>
    <xf numFmtId="0" fontId="26" fillId="8" borderId="25" xfId="0" applyFont="1" applyFill="1" applyBorder="1" applyAlignment="1">
      <alignment horizontal="center" vertical="center" wrapText="1"/>
    </xf>
    <xf numFmtId="0" fontId="26" fillId="8" borderId="29" xfId="0" applyFont="1" applyFill="1" applyBorder="1" applyAlignment="1">
      <alignment horizontal="center" vertical="center" wrapText="1"/>
    </xf>
    <xf numFmtId="0" fontId="26" fillId="8" borderId="27" xfId="0" applyFont="1" applyFill="1" applyBorder="1" applyAlignment="1">
      <alignment horizontal="center" vertical="center" wrapText="1" readingOrder="1"/>
    </xf>
    <xf numFmtId="1" fontId="26" fillId="8" borderId="25" xfId="0" applyNumberFormat="1" applyFont="1" applyFill="1" applyBorder="1" applyAlignment="1">
      <alignment horizontal="center" vertical="center" wrapText="1" readingOrder="1"/>
    </xf>
    <xf numFmtId="1" fontId="26" fillId="8" borderId="27" xfId="0" applyNumberFormat="1" applyFont="1" applyFill="1" applyBorder="1" applyAlignment="1">
      <alignment horizontal="center" vertical="center" wrapText="1" readingOrder="1"/>
    </xf>
    <xf numFmtId="1" fontId="26" fillId="8" borderId="29" xfId="0" applyNumberFormat="1" applyFont="1" applyFill="1" applyBorder="1" applyAlignment="1">
      <alignment horizontal="center" vertical="center" wrapText="1" readingOrder="1"/>
    </xf>
    <xf numFmtId="1" fontId="26" fillId="0" borderId="25" xfId="0" applyNumberFormat="1" applyFont="1" applyBorder="1" applyAlignment="1">
      <alignment horizontal="center" vertical="center" wrapText="1"/>
    </xf>
    <xf numFmtId="1" fontId="26" fillId="0" borderId="27" xfId="0" applyNumberFormat="1" applyFont="1" applyBorder="1" applyAlignment="1">
      <alignment horizontal="center" vertical="center" wrapText="1"/>
    </xf>
    <xf numFmtId="1" fontId="26" fillId="0" borderId="29" xfId="0" applyNumberFormat="1" applyFont="1" applyBorder="1" applyAlignment="1">
      <alignment horizontal="center" vertical="center" wrapText="1"/>
    </xf>
    <xf numFmtId="0" fontId="26" fillId="8" borderId="22" xfId="0" applyFont="1" applyFill="1" applyBorder="1" applyAlignment="1">
      <alignment horizontal="center" vertical="center" wrapText="1"/>
    </xf>
    <xf numFmtId="10" fontId="26" fillId="0" borderId="25" xfId="0" applyNumberFormat="1" applyFont="1" applyBorder="1" applyAlignment="1">
      <alignment horizontal="center" vertical="center" readingOrder="1"/>
    </xf>
    <xf numFmtId="10" fontId="26" fillId="0" borderId="27" xfId="0" applyNumberFormat="1" applyFont="1" applyBorder="1" applyAlignment="1">
      <alignment horizontal="center" vertical="center" readingOrder="1"/>
    </xf>
    <xf numFmtId="10" fontId="26" fillId="0" borderId="29" xfId="0" applyNumberFormat="1" applyFont="1" applyBorder="1" applyAlignment="1">
      <alignment horizontal="center" vertical="center" readingOrder="1"/>
    </xf>
    <xf numFmtId="164" fontId="26" fillId="0" borderId="22" xfId="3" applyNumberFormat="1" applyFont="1" applyFill="1" applyBorder="1" applyAlignment="1">
      <alignment horizontal="justify" vertical="center" wrapText="1"/>
    </xf>
    <xf numFmtId="0" fontId="26" fillId="0" borderId="25" xfId="0" applyFont="1" applyBorder="1" applyAlignment="1">
      <alignment horizontal="center" vertical="center" wrapText="1" readingOrder="1"/>
    </xf>
    <xf numFmtId="0" fontId="26" fillId="0" borderId="27" xfId="0" applyFont="1" applyBorder="1" applyAlignment="1">
      <alignment horizontal="center" vertical="center" wrapText="1" readingOrder="1"/>
    </xf>
    <xf numFmtId="0" fontId="26" fillId="0" borderId="29" xfId="0" applyFont="1" applyBorder="1" applyAlignment="1">
      <alignment horizontal="center" vertical="center" wrapText="1" readingOrder="1"/>
    </xf>
    <xf numFmtId="0" fontId="44" fillId="0" borderId="22" xfId="0" applyFont="1" applyBorder="1" applyAlignment="1">
      <alignment horizontal="center" vertical="center" wrapText="1" readingOrder="1"/>
    </xf>
    <xf numFmtId="0" fontId="26" fillId="15" borderId="22" xfId="0" applyFont="1" applyFill="1" applyBorder="1" applyAlignment="1">
      <alignment horizontal="justify" vertical="center" wrapText="1"/>
    </xf>
    <xf numFmtId="49" fontId="26" fillId="8" borderId="22" xfId="0" applyNumberFormat="1" applyFont="1" applyFill="1" applyBorder="1" applyAlignment="1">
      <alignment horizontal="center" vertical="center" wrapText="1" readingOrder="1"/>
    </xf>
    <xf numFmtId="10" fontId="26" fillId="8" borderId="22" xfId="0" applyNumberFormat="1" applyFont="1" applyFill="1" applyBorder="1" applyAlignment="1">
      <alignment horizontal="center" vertical="center" wrapText="1" indent="1" readingOrder="1"/>
    </xf>
    <xf numFmtId="0" fontId="26" fillId="8" borderId="22" xfId="0" applyFont="1" applyFill="1" applyBorder="1" applyAlignment="1">
      <alignment horizontal="center" vertical="center" wrapText="1" indent="1" readingOrder="1"/>
    </xf>
    <xf numFmtId="0" fontId="26" fillId="8" borderId="22" xfId="0" applyFont="1" applyFill="1" applyBorder="1" applyAlignment="1">
      <alignment horizontal="justify" vertical="center" wrapText="1"/>
    </xf>
    <xf numFmtId="10" fontId="11" fillId="8" borderId="92" xfId="0" applyNumberFormat="1" applyFont="1" applyFill="1" applyBorder="1" applyAlignment="1">
      <alignment horizontal="center" vertical="center"/>
    </xf>
    <xf numFmtId="0" fontId="11" fillId="8" borderId="92" xfId="0" applyFont="1" applyFill="1" applyBorder="1" applyAlignment="1">
      <alignment horizontal="center" vertical="center"/>
    </xf>
    <xf numFmtId="164" fontId="44" fillId="0" borderId="22" xfId="3" applyNumberFormat="1" applyFont="1" applyFill="1" applyBorder="1" applyAlignment="1">
      <alignment horizontal="center" vertical="center" wrapText="1"/>
    </xf>
    <xf numFmtId="164" fontId="26" fillId="0" borderId="22" xfId="3" applyNumberFormat="1" applyFont="1" applyFill="1" applyBorder="1" applyAlignment="1">
      <alignment horizontal="center" vertical="center" wrapText="1"/>
    </xf>
    <xf numFmtId="0" fontId="26" fillId="15" borderId="27" xfId="0" applyFont="1" applyFill="1" applyBorder="1" applyAlignment="1">
      <alignment horizontal="center" vertical="center" wrapText="1" readingOrder="1"/>
    </xf>
    <xf numFmtId="1" fontId="26" fillId="15" borderId="25" xfId="0" applyNumberFormat="1" applyFont="1" applyFill="1" applyBorder="1" applyAlignment="1">
      <alignment horizontal="center" vertical="center" wrapText="1" readingOrder="1"/>
    </xf>
    <xf numFmtId="1" fontId="26" fillId="15" borderId="27" xfId="0" applyNumberFormat="1" applyFont="1" applyFill="1" applyBorder="1" applyAlignment="1">
      <alignment horizontal="center" vertical="center" wrapText="1" readingOrder="1"/>
    </xf>
    <xf numFmtId="1" fontId="26" fillId="15" borderId="29" xfId="0" applyNumberFormat="1" applyFont="1" applyFill="1" applyBorder="1" applyAlignment="1">
      <alignment horizontal="center" vertical="center" wrapText="1" readingOrder="1"/>
    </xf>
    <xf numFmtId="164" fontId="26" fillId="15" borderId="25" xfId="3" applyNumberFormat="1" applyFont="1" applyFill="1" applyBorder="1" applyAlignment="1">
      <alignment horizontal="center" vertical="center" wrapText="1"/>
    </xf>
    <xf numFmtId="164" fontId="26" fillId="15" borderId="27" xfId="3" applyNumberFormat="1" applyFont="1" applyFill="1" applyBorder="1" applyAlignment="1">
      <alignment horizontal="center" vertical="center" wrapText="1"/>
    </xf>
    <xf numFmtId="164" fontId="26" fillId="15" borderId="29" xfId="3" applyNumberFormat="1" applyFont="1" applyFill="1" applyBorder="1" applyAlignment="1">
      <alignment horizontal="center" vertical="center" wrapText="1"/>
    </xf>
    <xf numFmtId="10" fontId="26" fillId="15" borderId="22" xfId="0" applyNumberFormat="1" applyFont="1" applyFill="1" applyBorder="1" applyAlignment="1">
      <alignment horizontal="center" vertical="center" wrapText="1" indent="1" readingOrder="1"/>
    </xf>
    <xf numFmtId="0" fontId="26" fillId="15" borderId="22" xfId="0" applyFont="1" applyFill="1" applyBorder="1" applyAlignment="1">
      <alignment horizontal="center" vertical="center" wrapText="1" indent="1" readingOrder="1"/>
    </xf>
    <xf numFmtId="0" fontId="47" fillId="8" borderId="2" xfId="5" applyFont="1" applyFill="1" applyBorder="1" applyAlignment="1">
      <alignment horizontal="center" vertical="center" textRotation="90"/>
    </xf>
    <xf numFmtId="0" fontId="47" fillId="8" borderId="3" xfId="5" applyFont="1" applyFill="1" applyBorder="1" applyAlignment="1">
      <alignment horizontal="center" vertical="center" textRotation="90"/>
    </xf>
    <xf numFmtId="164" fontId="26" fillId="15" borderId="22" xfId="3" applyNumberFormat="1" applyFont="1" applyFill="1" applyBorder="1" applyAlignment="1">
      <alignment horizontal="justify" vertical="center" wrapText="1"/>
    </xf>
    <xf numFmtId="0" fontId="58" fillId="8" borderId="22" xfId="0" applyFont="1" applyFill="1" applyBorder="1" applyAlignment="1">
      <alignment horizontal="center" vertical="center" wrapText="1" readingOrder="1"/>
    </xf>
    <xf numFmtId="164" fontId="26" fillId="0" borderId="22" xfId="3" applyNumberFormat="1" applyFont="1" applyFill="1" applyBorder="1" applyAlignment="1">
      <alignment horizontal="center" vertical="center" wrapText="1" indent="1"/>
    </xf>
    <xf numFmtId="0" fontId="47" fillId="8" borderId="4" xfId="5" applyFont="1" applyFill="1" applyBorder="1" applyAlignment="1">
      <alignment horizontal="center" vertical="center" textRotation="90"/>
    </xf>
    <xf numFmtId="0" fontId="47" fillId="8" borderId="2" xfId="5" applyFont="1" applyFill="1" applyBorder="1" applyAlignment="1">
      <alignment horizontal="center" vertical="center" textRotation="90" wrapText="1"/>
    </xf>
    <xf numFmtId="0" fontId="81" fillId="0" borderId="22" xfId="0" applyFont="1" applyBorder="1" applyAlignment="1">
      <alignment horizontal="justify" vertical="center" wrapText="1"/>
    </xf>
    <xf numFmtId="10" fontId="11" fillId="8" borderId="2" xfId="0" applyNumberFormat="1" applyFont="1" applyFill="1" applyBorder="1" applyAlignment="1">
      <alignment horizontal="center" vertical="center"/>
    </xf>
    <xf numFmtId="10" fontId="11" fillId="8" borderId="3" xfId="0" applyNumberFormat="1" applyFont="1" applyFill="1" applyBorder="1" applyAlignment="1">
      <alignment horizontal="center" vertical="center"/>
    </xf>
    <xf numFmtId="10" fontId="11" fillId="8" borderId="4" xfId="0" applyNumberFormat="1" applyFont="1" applyFill="1" applyBorder="1" applyAlignment="1">
      <alignment horizontal="center" vertical="center"/>
    </xf>
    <xf numFmtId="0" fontId="44" fillId="8" borderId="25" xfId="0" applyFont="1" applyFill="1" applyBorder="1" applyAlignment="1">
      <alignment horizontal="left" vertical="center" wrapText="1"/>
    </xf>
    <xf numFmtId="0" fontId="44" fillId="8" borderId="29" xfId="0" applyFont="1" applyFill="1" applyBorder="1" applyAlignment="1">
      <alignment horizontal="left" vertical="center" wrapText="1"/>
    </xf>
    <xf numFmtId="10"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0" fontId="58" fillId="8" borderId="22" xfId="0" applyFont="1" applyFill="1" applyBorder="1" applyAlignment="1">
      <alignment horizontal="center" vertical="center" wrapText="1"/>
    </xf>
    <xf numFmtId="9" fontId="11" fillId="0" borderId="1" xfId="0" applyNumberFormat="1" applyFont="1" applyBorder="1" applyAlignment="1">
      <alignment horizontal="center" vertical="center"/>
    </xf>
    <xf numFmtId="0" fontId="44" fillId="0" borderId="25" xfId="0" applyFont="1" applyBorder="1" applyAlignment="1">
      <alignment vertical="center" wrapText="1" readingOrder="1"/>
    </xf>
    <xf numFmtId="0" fontId="83" fillId="0" borderId="29" xfId="0" applyFont="1" applyBorder="1" applyAlignment="1">
      <alignment vertical="center" wrapText="1" readingOrder="1"/>
    </xf>
    <xf numFmtId="0" fontId="26" fillId="0" borderId="25" xfId="0" applyFont="1" applyBorder="1" applyAlignment="1">
      <alignment horizontal="left" vertical="center" wrapText="1"/>
    </xf>
    <xf numFmtId="0" fontId="26" fillId="0" borderId="29" xfId="0" applyFont="1" applyBorder="1" applyAlignment="1">
      <alignment horizontal="left" vertical="center" wrapText="1"/>
    </xf>
    <xf numFmtId="0" fontId="44" fillId="0" borderId="25" xfId="0" applyFont="1" applyBorder="1" applyAlignment="1">
      <alignment horizontal="left" vertical="center" wrapText="1" readingOrder="1"/>
    </xf>
    <xf numFmtId="0" fontId="44" fillId="0" borderId="29" xfId="0" applyFont="1" applyBorder="1" applyAlignment="1">
      <alignment horizontal="left" vertical="center" wrapText="1" readingOrder="1"/>
    </xf>
    <xf numFmtId="0" fontId="26" fillId="0" borderId="22" xfId="0" applyFont="1" applyBorder="1" applyAlignment="1">
      <alignment vertical="center" wrapText="1" readingOrder="1"/>
    </xf>
    <xf numFmtId="0" fontId="26" fillId="8" borderId="22" xfId="0" applyFont="1" applyFill="1" applyBorder="1" applyAlignment="1">
      <alignment horizontal="justify" vertical="center" wrapText="1" readingOrder="1"/>
    </xf>
    <xf numFmtId="10" fontId="11" fillId="0" borderId="2" xfId="0" applyNumberFormat="1" applyFont="1" applyBorder="1" applyAlignment="1">
      <alignment horizontal="center" vertical="center"/>
    </xf>
    <xf numFmtId="10" fontId="11" fillId="0" borderId="3" xfId="0" applyNumberFormat="1" applyFont="1" applyBorder="1" applyAlignment="1">
      <alignment horizontal="center" vertical="center"/>
    </xf>
    <xf numFmtId="10" fontId="11" fillId="0" borderId="4" xfId="0" applyNumberFormat="1" applyFont="1" applyBorder="1" applyAlignment="1">
      <alignment horizontal="center" vertical="center"/>
    </xf>
    <xf numFmtId="0" fontId="27" fillId="0" borderId="22" xfId="2" applyFont="1" applyFill="1" applyBorder="1" applyAlignment="1">
      <alignment horizontal="center" vertical="center" wrapText="1"/>
    </xf>
    <xf numFmtId="0" fontId="26" fillId="0" borderId="22" xfId="0" applyFont="1" applyBorder="1" applyAlignment="1">
      <alignment horizontal="justify" vertical="center" wrapText="1" readingOrder="1"/>
    </xf>
    <xf numFmtId="10" fontId="26" fillId="0" borderId="22" xfId="0" applyNumberFormat="1" applyFont="1" applyBorder="1" applyAlignment="1">
      <alignment horizontal="center" vertical="center" wrapText="1" readingOrder="1"/>
    </xf>
  </cellXfs>
  <cellStyles count="11">
    <cellStyle name="Énfasis1" xfId="2" builtinId="29"/>
    <cellStyle name="Énfasis1 2" xfId="7"/>
    <cellStyle name="Millares" xfId="10" builtinId="3"/>
    <cellStyle name="Normal" xfId="0" builtinId="0"/>
    <cellStyle name="Normal 2 2" xfId="4"/>
    <cellStyle name="Normal 2 6" xfId="5"/>
    <cellStyle name="Normal 3" xfId="9"/>
    <cellStyle name="Porcentaje" xfId="1" builtinId="5"/>
    <cellStyle name="Porcentaje 2" xfId="6"/>
    <cellStyle name="Porcentaje 4" xfId="3"/>
    <cellStyle name="Porcentaje 4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SEGUIMIENTO II TRIMESTRE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PROGRAMADO</c:v>
          </c:tx>
          <c:spPr>
            <a:solidFill>
              <a:schemeClr val="accent1"/>
            </a:solidFill>
            <a:ln>
              <a:noFill/>
            </a:ln>
            <a:effectLst/>
          </c:spPr>
          <c:invertIfNegative val="0"/>
          <c:cat>
            <c:strRef>
              <c:f>' 1. INSTITUCIONALIDAD II TRIM'!$Q$2:$T$2</c:f>
              <c:strCache>
                <c:ptCount val="4"/>
                <c:pt idx="0">
                  <c:v>EVALUACIÓN 
TRIM I</c:v>
                </c:pt>
                <c:pt idx="1">
                  <c:v>EVALUACIÓN 
TRIM II</c:v>
                </c:pt>
                <c:pt idx="2">
                  <c:v>EVALUACIÓN 
TRIM III</c:v>
                </c:pt>
                <c:pt idx="3">
                  <c:v>EVALUACIÓN
 TRIM IV</c:v>
                </c:pt>
              </c:strCache>
            </c:strRef>
          </c:cat>
          <c:val>
            <c:numRef>
              <c:f>' 1. INSTITUCIONALIDAD II TRIM'!$Q$94:$T$94</c:f>
              <c:numCache>
                <c:formatCode>0.00%</c:formatCode>
                <c:ptCount val="4"/>
                <c:pt idx="0">
                  <c:v>8.8615384615384624E-2</c:v>
                </c:pt>
                <c:pt idx="1">
                  <c:v>0.39615384615384602</c:v>
                </c:pt>
                <c:pt idx="2">
                  <c:v>0.66499999999999992</c:v>
                </c:pt>
                <c:pt idx="3">
                  <c:v>0.96153846153846123</c:v>
                </c:pt>
              </c:numCache>
            </c:numRef>
          </c:val>
          <c:extLst xmlns:c16r2="http://schemas.microsoft.com/office/drawing/2015/06/chart">
            <c:ext xmlns:c16="http://schemas.microsoft.com/office/drawing/2014/chart" uri="{C3380CC4-5D6E-409C-BE32-E72D297353CC}">
              <c16:uniqueId val="{00000000-7A7F-4854-A31E-E3E8AAE37568}"/>
            </c:ext>
          </c:extLst>
        </c:ser>
        <c:ser>
          <c:idx val="1"/>
          <c:order val="1"/>
          <c:tx>
            <c:v>EJECUTADO</c:v>
          </c:tx>
          <c:spPr>
            <a:solidFill>
              <a:schemeClr val="accent2"/>
            </a:solidFill>
            <a:ln>
              <a:noFill/>
            </a:ln>
            <a:effectLst/>
          </c:spPr>
          <c:invertIfNegative val="0"/>
          <c:cat>
            <c:strRef>
              <c:f>' 1. INSTITUCIONALIDAD II TRIM'!$Q$2:$T$2</c:f>
              <c:strCache>
                <c:ptCount val="4"/>
                <c:pt idx="0">
                  <c:v>EVALUACIÓN 
TRIM I</c:v>
                </c:pt>
                <c:pt idx="1">
                  <c:v>EVALUACIÓN 
TRIM II</c:v>
                </c:pt>
                <c:pt idx="2">
                  <c:v>EVALUACIÓN 
TRIM III</c:v>
                </c:pt>
                <c:pt idx="3">
                  <c:v>EVALUACIÓN
 TRIM IV</c:v>
                </c:pt>
              </c:strCache>
            </c:strRef>
          </c:cat>
          <c:val>
            <c:numRef>
              <c:f>' 1. INSTITUCIONALIDAD II TRIM'!$Q$95:$T$95</c:f>
              <c:numCache>
                <c:formatCode>0.00%</c:formatCode>
                <c:ptCount val="4"/>
                <c:pt idx="0">
                  <c:v>8.0346153846153859E-2</c:v>
                </c:pt>
                <c:pt idx="1">
                  <c:v>0.35000000000000003</c:v>
                </c:pt>
                <c:pt idx="2">
                  <c:v>0</c:v>
                </c:pt>
                <c:pt idx="3">
                  <c:v>0</c:v>
                </c:pt>
              </c:numCache>
            </c:numRef>
          </c:val>
          <c:extLst xmlns:c16r2="http://schemas.microsoft.com/office/drawing/2015/06/chart">
            <c:ext xmlns:c16="http://schemas.microsoft.com/office/drawing/2014/chart" uri="{C3380CC4-5D6E-409C-BE32-E72D297353CC}">
              <c16:uniqueId val="{00000001-7A7F-4854-A31E-E3E8AAE37568}"/>
            </c:ext>
          </c:extLst>
        </c:ser>
        <c:dLbls>
          <c:showLegendKey val="0"/>
          <c:showVal val="0"/>
          <c:showCatName val="0"/>
          <c:showSerName val="0"/>
          <c:showPercent val="0"/>
          <c:showBubbleSize val="0"/>
        </c:dLbls>
        <c:gapWidth val="219"/>
        <c:overlap val="-27"/>
        <c:axId val="387799344"/>
        <c:axId val="387799736"/>
      </c:barChart>
      <c:catAx>
        <c:axId val="387799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7799736"/>
        <c:crosses val="autoZero"/>
        <c:auto val="1"/>
        <c:lblAlgn val="ctr"/>
        <c:lblOffset val="100"/>
        <c:tickLblSkip val="1"/>
        <c:noMultiLvlLbl val="0"/>
      </c:catAx>
      <c:valAx>
        <c:axId val="38779973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77993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SEGUIMIENTO II TRIMESTRE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PROGRAMADO</c:v>
          </c:tx>
          <c:spPr>
            <a:solidFill>
              <a:schemeClr val="accent1"/>
            </a:solidFill>
            <a:ln>
              <a:noFill/>
            </a:ln>
            <a:effectLst/>
          </c:spPr>
          <c:invertIfNegative val="0"/>
          <c:cat>
            <c:strRef>
              <c:f>'2. CONECTIVIDAD II TRIM'!$Q$2:$T$2</c:f>
              <c:strCache>
                <c:ptCount val="4"/>
                <c:pt idx="0">
                  <c:v>EVALUACIÓN 
TRIM I</c:v>
                </c:pt>
                <c:pt idx="1">
                  <c:v>EVALUACIÓN 
TRIM II</c:v>
                </c:pt>
                <c:pt idx="2">
                  <c:v>EVALUACIÓN 
TRIM III</c:v>
                </c:pt>
                <c:pt idx="3">
                  <c:v>EVALUACIÓN
 TRIM IV</c:v>
                </c:pt>
              </c:strCache>
            </c:strRef>
          </c:cat>
          <c:val>
            <c:numRef>
              <c:f>'2. CONECTIVIDAD II TRIM'!$Q$59:$T$59</c:f>
              <c:numCache>
                <c:formatCode>0.00%</c:formatCode>
                <c:ptCount val="4"/>
                <c:pt idx="0">
                  <c:v>6.0312500000000005E-2</c:v>
                </c:pt>
                <c:pt idx="1">
                  <c:v>0.26875000000000004</c:v>
                </c:pt>
                <c:pt idx="2">
                  <c:v>0.61031250000000004</c:v>
                </c:pt>
                <c:pt idx="3">
                  <c:v>1</c:v>
                </c:pt>
              </c:numCache>
            </c:numRef>
          </c:val>
          <c:extLst xmlns:c16r2="http://schemas.microsoft.com/office/drawing/2015/06/chart">
            <c:ext xmlns:c16="http://schemas.microsoft.com/office/drawing/2014/chart" uri="{C3380CC4-5D6E-409C-BE32-E72D297353CC}">
              <c16:uniqueId val="{00000000-F750-4E55-BCA4-367219CFC128}"/>
            </c:ext>
          </c:extLst>
        </c:ser>
        <c:ser>
          <c:idx val="1"/>
          <c:order val="1"/>
          <c:tx>
            <c:v>EJECUTADO</c:v>
          </c:tx>
          <c:spPr>
            <a:solidFill>
              <a:schemeClr val="accent2"/>
            </a:solidFill>
            <a:ln>
              <a:noFill/>
            </a:ln>
            <a:effectLst/>
          </c:spPr>
          <c:invertIfNegative val="0"/>
          <c:cat>
            <c:strRef>
              <c:f>'2. CONECTIVIDAD II TRIM'!$Q$2:$T$2</c:f>
              <c:strCache>
                <c:ptCount val="4"/>
                <c:pt idx="0">
                  <c:v>EVALUACIÓN 
TRIM I</c:v>
                </c:pt>
                <c:pt idx="1">
                  <c:v>EVALUACIÓN 
TRIM II</c:v>
                </c:pt>
                <c:pt idx="2">
                  <c:v>EVALUACIÓN 
TRIM III</c:v>
                </c:pt>
                <c:pt idx="3">
                  <c:v>EVALUACIÓN
 TRIM IV</c:v>
                </c:pt>
              </c:strCache>
            </c:strRef>
          </c:cat>
          <c:val>
            <c:numRef>
              <c:f>'2. CONECTIVIDAD II TRIM'!$Q$60:$T$60</c:f>
              <c:numCache>
                <c:formatCode>0.00%</c:formatCode>
                <c:ptCount val="4"/>
                <c:pt idx="0">
                  <c:v>5.46875E-2</c:v>
                </c:pt>
                <c:pt idx="1">
                  <c:v>0.25737500000000002</c:v>
                </c:pt>
                <c:pt idx="2">
                  <c:v>0</c:v>
                </c:pt>
                <c:pt idx="3">
                  <c:v>0</c:v>
                </c:pt>
              </c:numCache>
            </c:numRef>
          </c:val>
          <c:extLst xmlns:c16r2="http://schemas.microsoft.com/office/drawing/2015/06/chart">
            <c:ext xmlns:c16="http://schemas.microsoft.com/office/drawing/2014/chart" uri="{C3380CC4-5D6E-409C-BE32-E72D297353CC}">
              <c16:uniqueId val="{00000001-F750-4E55-BCA4-367219CFC128}"/>
            </c:ext>
          </c:extLst>
        </c:ser>
        <c:dLbls>
          <c:showLegendKey val="0"/>
          <c:showVal val="0"/>
          <c:showCatName val="0"/>
          <c:showSerName val="0"/>
          <c:showPercent val="0"/>
          <c:showBubbleSize val="0"/>
        </c:dLbls>
        <c:gapWidth val="219"/>
        <c:overlap val="-27"/>
        <c:axId val="387797384"/>
        <c:axId val="387797776"/>
      </c:barChart>
      <c:catAx>
        <c:axId val="387797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7797776"/>
        <c:crosses val="autoZero"/>
        <c:auto val="1"/>
        <c:lblAlgn val="ctr"/>
        <c:lblOffset val="100"/>
        <c:noMultiLvlLbl val="0"/>
      </c:catAx>
      <c:valAx>
        <c:axId val="38779777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77973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SEGUIMIENTO II TRIMESTRE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0.13430109846732716"/>
          <c:y val="0.18725910498384676"/>
          <c:w val="0.84068897852297475"/>
          <c:h val="0.57093818841565225"/>
        </c:manualLayout>
      </c:layout>
      <c:barChart>
        <c:barDir val="col"/>
        <c:grouping val="clustered"/>
        <c:varyColors val="0"/>
        <c:ser>
          <c:idx val="0"/>
          <c:order val="0"/>
          <c:tx>
            <c:v>PROGRAMADO</c:v>
          </c:tx>
          <c:spPr>
            <a:solidFill>
              <a:schemeClr val="accent1"/>
            </a:solidFill>
            <a:ln>
              <a:noFill/>
            </a:ln>
            <a:effectLst/>
          </c:spPr>
          <c:invertIfNegative val="0"/>
          <c:cat>
            <c:strRef>
              <c:f>' 3. COMPETITIVIDAD II TRIM'!$Q$2:$T$2</c:f>
              <c:strCache>
                <c:ptCount val="4"/>
                <c:pt idx="0">
                  <c:v>EVALUACIÓN 
TRIM I</c:v>
                </c:pt>
                <c:pt idx="1">
                  <c:v>EVALUACIÓN 
TRIM II</c:v>
                </c:pt>
                <c:pt idx="2">
                  <c:v>EVALUACIÓN 
TRIM III</c:v>
                </c:pt>
                <c:pt idx="3">
                  <c:v>EVALUACIÓN
 TRIM IV</c:v>
                </c:pt>
              </c:strCache>
            </c:strRef>
          </c:cat>
          <c:val>
            <c:numRef>
              <c:f>' 3. COMPETITIVIDAD II TRIM'!$Q$41:$T$41</c:f>
              <c:numCache>
                <c:formatCode>0.00%</c:formatCode>
                <c:ptCount val="4"/>
                <c:pt idx="0">
                  <c:v>7.0833333333333345E-2</c:v>
                </c:pt>
                <c:pt idx="1">
                  <c:v>0.31083333333333335</c:v>
                </c:pt>
                <c:pt idx="2">
                  <c:v>0.62208333333333332</c:v>
                </c:pt>
                <c:pt idx="3">
                  <c:v>0.95000000000000007</c:v>
                </c:pt>
              </c:numCache>
            </c:numRef>
          </c:val>
          <c:extLst xmlns:c16r2="http://schemas.microsoft.com/office/drawing/2015/06/chart">
            <c:ext xmlns:c16="http://schemas.microsoft.com/office/drawing/2014/chart" uri="{C3380CC4-5D6E-409C-BE32-E72D297353CC}">
              <c16:uniqueId val="{00000000-5084-4B38-B303-EC727F8C2CBB}"/>
            </c:ext>
          </c:extLst>
        </c:ser>
        <c:ser>
          <c:idx val="1"/>
          <c:order val="1"/>
          <c:tx>
            <c:v>EJECUTADO</c:v>
          </c:tx>
          <c:spPr>
            <a:solidFill>
              <a:schemeClr val="accent2"/>
            </a:solidFill>
            <a:ln>
              <a:noFill/>
            </a:ln>
            <a:effectLst/>
          </c:spPr>
          <c:invertIfNegative val="0"/>
          <c:cat>
            <c:strRef>
              <c:f>' 3. COMPETITIVIDAD II TRIM'!$Q$2:$T$2</c:f>
              <c:strCache>
                <c:ptCount val="4"/>
                <c:pt idx="0">
                  <c:v>EVALUACIÓN 
TRIM I</c:v>
                </c:pt>
                <c:pt idx="1">
                  <c:v>EVALUACIÓN 
TRIM II</c:v>
                </c:pt>
                <c:pt idx="2">
                  <c:v>EVALUACIÓN 
TRIM III</c:v>
                </c:pt>
                <c:pt idx="3">
                  <c:v>EVALUACIÓN
 TRIM IV</c:v>
                </c:pt>
              </c:strCache>
            </c:strRef>
          </c:cat>
          <c:val>
            <c:numRef>
              <c:f>' 3. COMPETITIVIDAD II TRIM'!$Q$42:$T$42</c:f>
              <c:numCache>
                <c:formatCode>0.00%</c:formatCode>
                <c:ptCount val="4"/>
                <c:pt idx="0">
                  <c:v>6.25E-2</c:v>
                </c:pt>
                <c:pt idx="1">
                  <c:v>0.33083333333333331</c:v>
                </c:pt>
                <c:pt idx="2">
                  <c:v>0</c:v>
                </c:pt>
                <c:pt idx="3">
                  <c:v>0</c:v>
                </c:pt>
              </c:numCache>
            </c:numRef>
          </c:val>
          <c:extLst xmlns:c16r2="http://schemas.microsoft.com/office/drawing/2015/06/chart">
            <c:ext xmlns:c16="http://schemas.microsoft.com/office/drawing/2014/chart" uri="{C3380CC4-5D6E-409C-BE32-E72D297353CC}">
              <c16:uniqueId val="{00000001-5084-4B38-B303-EC727F8C2CBB}"/>
            </c:ext>
          </c:extLst>
        </c:ser>
        <c:dLbls>
          <c:showLegendKey val="0"/>
          <c:showVal val="0"/>
          <c:showCatName val="0"/>
          <c:showSerName val="0"/>
          <c:showPercent val="0"/>
          <c:showBubbleSize val="0"/>
        </c:dLbls>
        <c:gapWidth val="219"/>
        <c:overlap val="-27"/>
        <c:axId val="299051288"/>
        <c:axId val="299052464"/>
      </c:barChart>
      <c:catAx>
        <c:axId val="299051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99052464"/>
        <c:crosses val="autoZero"/>
        <c:auto val="1"/>
        <c:lblAlgn val="ctr"/>
        <c:lblOffset val="100"/>
        <c:noMultiLvlLbl val="0"/>
      </c:catAx>
      <c:valAx>
        <c:axId val="29905246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99051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SEGUIMIENTO</a:t>
            </a:r>
            <a:r>
              <a:rPr lang="en-US" baseline="0"/>
              <a:t> II TRIMESTRE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2"/>
          <c:order val="1"/>
          <c:tx>
            <c:v>PROGRAMADO</c:v>
          </c:tx>
          <c:spPr>
            <a:solidFill>
              <a:srgbClr val="0070C0"/>
            </a:solidFill>
            <a:ln>
              <a:noFill/>
            </a:ln>
            <a:effectLst/>
          </c:spPr>
          <c:invertIfNegative val="0"/>
          <c:val>
            <c:numRef>
              <c:f>'4. INFRAESTRUCTURA P TRANSFORMA'!$Q$65:$T$65</c:f>
              <c:numCache>
                <c:formatCode>0.00%</c:formatCode>
                <c:ptCount val="4"/>
                <c:pt idx="0">
                  <c:v>0.19270833333333334</c:v>
                </c:pt>
                <c:pt idx="1">
                  <c:v>0.4375</c:v>
                </c:pt>
                <c:pt idx="2">
                  <c:v>0.73124999999999984</c:v>
                </c:pt>
                <c:pt idx="3">
                  <c:v>1</c:v>
                </c:pt>
              </c:numCache>
            </c:numRef>
          </c:val>
          <c:extLst xmlns:c16r2="http://schemas.microsoft.com/office/drawing/2015/06/chart">
            <c:ext xmlns:c16="http://schemas.microsoft.com/office/drawing/2014/chart" uri="{C3380CC4-5D6E-409C-BE32-E72D297353CC}">
              <c16:uniqueId val="{00000000-C5BF-4D30-B3EE-35802FB6A385}"/>
            </c:ext>
          </c:extLst>
        </c:ser>
        <c:ser>
          <c:idx val="0"/>
          <c:order val="2"/>
          <c:tx>
            <c:v>EJECUTADO</c:v>
          </c:tx>
          <c:spPr>
            <a:solidFill>
              <a:schemeClr val="accent2"/>
            </a:solidFill>
            <a:ln>
              <a:noFill/>
            </a:ln>
            <a:effectLst/>
          </c:spPr>
          <c:invertIfNegative val="0"/>
          <c:val>
            <c:numRef>
              <c:f>'4. INFRAESTRUCTURA P TRANSFORMA'!$Q$66:$T$66</c:f>
              <c:numCache>
                <c:formatCode>0.00%</c:formatCode>
                <c:ptCount val="4"/>
                <c:pt idx="0">
                  <c:v>0.14166666666666669</c:v>
                </c:pt>
                <c:pt idx="1">
                  <c:v>0.36041666666666666</c:v>
                </c:pt>
                <c:pt idx="2">
                  <c:v>0</c:v>
                </c:pt>
                <c:pt idx="3">
                  <c:v>0</c:v>
                </c:pt>
              </c:numCache>
            </c:numRef>
          </c:val>
          <c:extLst xmlns:c16r2="http://schemas.microsoft.com/office/drawing/2015/06/chart">
            <c:ext xmlns:c16="http://schemas.microsoft.com/office/drawing/2014/chart" uri="{C3380CC4-5D6E-409C-BE32-E72D297353CC}">
              <c16:uniqueId val="{00000001-C5BF-4D30-B3EE-35802FB6A385}"/>
            </c:ext>
          </c:extLst>
        </c:ser>
        <c:dLbls>
          <c:showLegendKey val="0"/>
          <c:showVal val="0"/>
          <c:showCatName val="0"/>
          <c:showSerName val="0"/>
          <c:showPercent val="0"/>
          <c:showBubbleSize val="0"/>
        </c:dLbls>
        <c:gapWidth val="219"/>
        <c:overlap val="-27"/>
        <c:axId val="389169728"/>
        <c:axId val="389172472"/>
        <c:extLst xmlns:c16r2="http://schemas.microsoft.com/office/drawing/2015/06/chart">
          <c:ext xmlns:c15="http://schemas.microsoft.com/office/drawing/2012/chart" uri="{02D57815-91ED-43cb-92C2-25804820EDAC}">
            <c15:filteredBarSeries>
              <c15:ser>
                <c:idx val="1"/>
                <c:order val="0"/>
                <c:tx>
                  <c:v>EJECUTADO</c:v>
                </c:tx>
                <c:spPr>
                  <a:solidFill>
                    <a:schemeClr val="accent2"/>
                  </a:solidFill>
                  <a:ln>
                    <a:noFill/>
                  </a:ln>
                  <a:effectLst/>
                </c:spPr>
                <c:invertIfNegative val="0"/>
                <c:cat>
                  <c:strRef>
                    <c:extLst xmlns:c16r2="http://schemas.microsoft.com/office/drawing/2015/06/chart">
                      <c:ext uri="{02D57815-91ED-43cb-92C2-25804820EDAC}">
                        <c15:formulaRef>
                          <c15:sqref>'[3]4. INFRAESTRUCTURA '!$Q$2:$T$2</c15:sqref>
                        </c15:formulaRef>
                      </c:ext>
                    </c:extLst>
                    <c:strCache>
                      <c:ptCount val="4"/>
                      <c:pt idx="0">
                        <c:v>EVALUACIÓN 
TRIM I</c:v>
                      </c:pt>
                      <c:pt idx="1">
                        <c:v>EVALUACIÓN 
TRIM II</c:v>
                      </c:pt>
                      <c:pt idx="2">
                        <c:v>EVALUACIÓN 
TRIM III</c:v>
                      </c:pt>
                      <c:pt idx="3">
                        <c:v>EVALUACIÓN
 TRIM IV</c:v>
                      </c:pt>
                    </c:strCache>
                  </c:strRef>
                </c:cat>
                <c:val>
                  <c:numRef>
                    <c:extLst xmlns:c16r2="http://schemas.microsoft.com/office/drawing/2015/06/chart">
                      <c:ext uri="{02D57815-91ED-43cb-92C2-25804820EDAC}">
                        <c15:formulaRef>
                          <c15:sqref>'[3]4. INFRAESTRUCTURA '!$Q$66:$T$66</c15:sqref>
                        </c15:formulaRef>
                      </c:ext>
                    </c:extLst>
                    <c:numCache>
                      <c:formatCode>General</c:formatCode>
                      <c:ptCount val="4"/>
                      <c:pt idx="0">
                        <c:v>0.14166666666666669</c:v>
                      </c:pt>
                      <c:pt idx="1">
                        <c:v>0</c:v>
                      </c:pt>
                      <c:pt idx="2">
                        <c:v>0</c:v>
                      </c:pt>
                      <c:pt idx="3">
                        <c:v>0</c:v>
                      </c:pt>
                    </c:numCache>
                  </c:numRef>
                </c:val>
                <c:extLst xmlns:c16r2="http://schemas.microsoft.com/office/drawing/2015/06/chart">
                  <c:ext xmlns:c16="http://schemas.microsoft.com/office/drawing/2014/chart" uri="{C3380CC4-5D6E-409C-BE32-E72D297353CC}">
                    <c16:uniqueId val="{00000002-C5BF-4D30-B3EE-35802FB6A385}"/>
                  </c:ext>
                </c:extLst>
              </c15:ser>
            </c15:filteredBarSeries>
          </c:ext>
        </c:extLst>
      </c:barChart>
      <c:catAx>
        <c:axId val="389169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9172472"/>
        <c:crosses val="autoZero"/>
        <c:auto val="1"/>
        <c:lblAlgn val="ctr"/>
        <c:lblOffset val="100"/>
        <c:noMultiLvlLbl val="0"/>
      </c:catAx>
      <c:valAx>
        <c:axId val="38917247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9169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SEGUIMIENTO II  TRIMESTRE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PROGRAMADO</c:v>
          </c:tx>
          <c:spPr>
            <a:solidFill>
              <a:schemeClr val="accent1"/>
            </a:solidFill>
            <a:ln>
              <a:noFill/>
            </a:ln>
            <a:effectLst/>
          </c:spPr>
          <c:invertIfNegative val="0"/>
          <c:cat>
            <c:strRef>
              <c:f>'5. SOSTENIBILIDAD AMBIENTAL II '!$Q$2:$T$2</c:f>
              <c:strCache>
                <c:ptCount val="4"/>
                <c:pt idx="0">
                  <c:v>EVALUACIÓN 
TRIM I</c:v>
                </c:pt>
                <c:pt idx="1">
                  <c:v>EVALUACIÓN 
TRIM II</c:v>
                </c:pt>
                <c:pt idx="2">
                  <c:v>EVALUACIÓN 
TRIM III</c:v>
                </c:pt>
                <c:pt idx="3">
                  <c:v>EVALUACIÓN
 TRIM IV</c:v>
                </c:pt>
              </c:strCache>
            </c:strRef>
          </c:cat>
          <c:val>
            <c:numRef>
              <c:f>'5. SOSTENIBILIDAD AMBIENTAL II '!$Q$91:$T$91</c:f>
              <c:numCache>
                <c:formatCode>0.00%</c:formatCode>
                <c:ptCount val="4"/>
                <c:pt idx="0">
                  <c:v>8.5535714285714298E-2</c:v>
                </c:pt>
                <c:pt idx="1">
                  <c:v>0.19</c:v>
                </c:pt>
                <c:pt idx="2">
                  <c:v>0.45642857142857146</c:v>
                </c:pt>
                <c:pt idx="3">
                  <c:v>0.99999999999999967</c:v>
                </c:pt>
              </c:numCache>
            </c:numRef>
          </c:val>
          <c:extLst xmlns:c16r2="http://schemas.microsoft.com/office/drawing/2015/06/chart">
            <c:ext xmlns:c16="http://schemas.microsoft.com/office/drawing/2014/chart" uri="{C3380CC4-5D6E-409C-BE32-E72D297353CC}">
              <c16:uniqueId val="{00000000-D563-4988-85C6-787087685992}"/>
            </c:ext>
          </c:extLst>
        </c:ser>
        <c:ser>
          <c:idx val="1"/>
          <c:order val="1"/>
          <c:tx>
            <c:v>EJECUTADO</c:v>
          </c:tx>
          <c:spPr>
            <a:solidFill>
              <a:schemeClr val="accent2"/>
            </a:solidFill>
            <a:ln>
              <a:noFill/>
            </a:ln>
            <a:effectLst/>
          </c:spPr>
          <c:invertIfNegative val="0"/>
          <c:cat>
            <c:strRef>
              <c:f>'5. SOSTENIBILIDAD AMBIENTAL II '!$Q$2:$T$2</c:f>
              <c:strCache>
                <c:ptCount val="4"/>
                <c:pt idx="0">
                  <c:v>EVALUACIÓN 
TRIM I</c:v>
                </c:pt>
                <c:pt idx="1">
                  <c:v>EVALUACIÓN 
TRIM II</c:v>
                </c:pt>
                <c:pt idx="2">
                  <c:v>EVALUACIÓN 
TRIM III</c:v>
                </c:pt>
                <c:pt idx="3">
                  <c:v>EVALUACIÓN
 TRIM IV</c:v>
                </c:pt>
              </c:strCache>
            </c:strRef>
          </c:cat>
          <c:val>
            <c:numRef>
              <c:f>'5. SOSTENIBILIDAD AMBIENTAL II '!$Q$92:$T$92</c:f>
              <c:numCache>
                <c:formatCode>0.00%</c:formatCode>
                <c:ptCount val="4"/>
                <c:pt idx="0">
                  <c:v>7.1607142857142855E-2</c:v>
                </c:pt>
                <c:pt idx="1">
                  <c:v>0.18875000000000003</c:v>
                </c:pt>
                <c:pt idx="2">
                  <c:v>0</c:v>
                </c:pt>
                <c:pt idx="3">
                  <c:v>0</c:v>
                </c:pt>
              </c:numCache>
            </c:numRef>
          </c:val>
          <c:extLst xmlns:c16r2="http://schemas.microsoft.com/office/drawing/2015/06/chart">
            <c:ext xmlns:c16="http://schemas.microsoft.com/office/drawing/2014/chart" uri="{C3380CC4-5D6E-409C-BE32-E72D297353CC}">
              <c16:uniqueId val="{00000001-D563-4988-85C6-787087685992}"/>
            </c:ext>
          </c:extLst>
        </c:ser>
        <c:dLbls>
          <c:showLegendKey val="0"/>
          <c:showVal val="0"/>
          <c:showCatName val="0"/>
          <c:showSerName val="0"/>
          <c:showPercent val="0"/>
          <c:showBubbleSize val="0"/>
        </c:dLbls>
        <c:gapWidth val="219"/>
        <c:overlap val="-27"/>
        <c:axId val="389170120"/>
        <c:axId val="389171296"/>
      </c:barChart>
      <c:catAx>
        <c:axId val="389170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9171296"/>
        <c:crosses val="autoZero"/>
        <c:auto val="1"/>
        <c:lblAlgn val="ctr"/>
        <c:lblOffset val="100"/>
        <c:noMultiLvlLbl val="0"/>
      </c:catAx>
      <c:valAx>
        <c:axId val="38917129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91701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SEGUIMIENTO II</a:t>
            </a:r>
            <a:r>
              <a:rPr lang="es-MX" baseline="0"/>
              <a:t> TRIMESTRE</a:t>
            </a:r>
            <a:endParaRPr lang="es-MX"/>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PROGRAMADO</c:v>
          </c:tx>
          <c:spPr>
            <a:solidFill>
              <a:schemeClr val="accent1"/>
            </a:solidFill>
            <a:ln>
              <a:noFill/>
            </a:ln>
            <a:effectLst/>
          </c:spPr>
          <c:invertIfNegative val="0"/>
          <c:cat>
            <c:strRef>
              <c:f>'6. INDUSTRIA CAD SUM. II TRIM'!$Q$2:$T$2</c:f>
              <c:strCache>
                <c:ptCount val="4"/>
                <c:pt idx="0">
                  <c:v>EVALUACIÓN 
TRIM I</c:v>
                </c:pt>
                <c:pt idx="1">
                  <c:v>EVALUACIÓN 
TRIM II</c:v>
                </c:pt>
                <c:pt idx="2">
                  <c:v>EVALUACIÓN 
TRIM III</c:v>
                </c:pt>
                <c:pt idx="3">
                  <c:v>EVALUACIÓN
 TRIM IV</c:v>
                </c:pt>
              </c:strCache>
            </c:strRef>
          </c:cat>
          <c:val>
            <c:numRef>
              <c:f>'6. INDUSTRIA CAD SUM. II TRIM'!$Q$43:$T$43</c:f>
              <c:numCache>
                <c:formatCode>0.00%</c:formatCode>
                <c:ptCount val="4"/>
                <c:pt idx="0">
                  <c:v>0.14749999999999999</c:v>
                </c:pt>
                <c:pt idx="1">
                  <c:v>0.43000000000000005</c:v>
                </c:pt>
                <c:pt idx="2">
                  <c:v>0.67500000000000004</c:v>
                </c:pt>
                <c:pt idx="3">
                  <c:v>0.95</c:v>
                </c:pt>
              </c:numCache>
            </c:numRef>
          </c:val>
          <c:extLst xmlns:c16r2="http://schemas.microsoft.com/office/drawing/2015/06/chart">
            <c:ext xmlns:c16="http://schemas.microsoft.com/office/drawing/2014/chart" uri="{C3380CC4-5D6E-409C-BE32-E72D297353CC}">
              <c16:uniqueId val="{00000000-CAEE-4F5D-A05B-2AD1CE74D7F4}"/>
            </c:ext>
          </c:extLst>
        </c:ser>
        <c:ser>
          <c:idx val="1"/>
          <c:order val="1"/>
          <c:tx>
            <c:v>EJECUTADO</c:v>
          </c:tx>
          <c:spPr>
            <a:solidFill>
              <a:schemeClr val="accent2"/>
            </a:solidFill>
            <a:ln>
              <a:noFill/>
            </a:ln>
            <a:effectLst/>
          </c:spPr>
          <c:invertIfNegative val="0"/>
          <c:cat>
            <c:strRef>
              <c:f>'6. INDUSTRIA CAD SUM. II TRIM'!$Q$2:$T$2</c:f>
              <c:strCache>
                <c:ptCount val="4"/>
                <c:pt idx="0">
                  <c:v>EVALUACIÓN 
TRIM I</c:v>
                </c:pt>
                <c:pt idx="1">
                  <c:v>EVALUACIÓN 
TRIM II</c:v>
                </c:pt>
                <c:pt idx="2">
                  <c:v>EVALUACIÓN 
TRIM III</c:v>
                </c:pt>
                <c:pt idx="3">
                  <c:v>EVALUACIÓN
 TRIM IV</c:v>
                </c:pt>
              </c:strCache>
            </c:strRef>
          </c:cat>
          <c:val>
            <c:numRef>
              <c:f>'6. INDUSTRIA CAD SUM. II TRIM'!$Q$44:$T$44</c:f>
              <c:numCache>
                <c:formatCode>0.00%</c:formatCode>
                <c:ptCount val="4"/>
                <c:pt idx="0">
                  <c:v>0.10399799999999999</c:v>
                </c:pt>
                <c:pt idx="1">
                  <c:v>0.29389999999999999</c:v>
                </c:pt>
                <c:pt idx="2">
                  <c:v>0</c:v>
                </c:pt>
                <c:pt idx="3">
                  <c:v>0</c:v>
                </c:pt>
              </c:numCache>
            </c:numRef>
          </c:val>
          <c:extLst xmlns:c16r2="http://schemas.microsoft.com/office/drawing/2015/06/chart">
            <c:ext xmlns:c16="http://schemas.microsoft.com/office/drawing/2014/chart" uri="{C3380CC4-5D6E-409C-BE32-E72D297353CC}">
              <c16:uniqueId val="{00000001-CAEE-4F5D-A05B-2AD1CE74D7F4}"/>
            </c:ext>
          </c:extLst>
        </c:ser>
        <c:dLbls>
          <c:showLegendKey val="0"/>
          <c:showVal val="0"/>
          <c:showCatName val="0"/>
          <c:showSerName val="0"/>
          <c:showPercent val="0"/>
          <c:showBubbleSize val="0"/>
        </c:dLbls>
        <c:gapWidth val="219"/>
        <c:overlap val="-27"/>
        <c:axId val="389171688"/>
        <c:axId val="389172080"/>
      </c:barChart>
      <c:catAx>
        <c:axId val="389171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9172080"/>
        <c:crosses val="autoZero"/>
        <c:auto val="1"/>
        <c:lblAlgn val="ctr"/>
        <c:lblOffset val="100"/>
        <c:noMultiLvlLbl val="0"/>
      </c:catAx>
      <c:valAx>
        <c:axId val="38917208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91716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SEGUIMIENTO II TRIMESTRE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PROGRAMADO</c:v>
          </c:tx>
          <c:spPr>
            <a:solidFill>
              <a:schemeClr val="accent1"/>
            </a:solidFill>
            <a:ln>
              <a:noFill/>
            </a:ln>
            <a:effectLst/>
          </c:spPr>
          <c:invertIfNegative val="0"/>
          <c:cat>
            <c:strRef>
              <c:f>'7. SEG OPERACIONAL Y AVIACION C'!$Q$2:$T$2</c:f>
              <c:strCache>
                <c:ptCount val="4"/>
                <c:pt idx="0">
                  <c:v>EVALUACIÓN 
TRIM I</c:v>
                </c:pt>
                <c:pt idx="1">
                  <c:v>EVALUACIÓN 
TRIM II</c:v>
                </c:pt>
                <c:pt idx="2">
                  <c:v>EVALUACIÓN 
TRIM III</c:v>
                </c:pt>
                <c:pt idx="3">
                  <c:v>EVALUACIÓN
 TRIM IV</c:v>
                </c:pt>
              </c:strCache>
            </c:strRef>
          </c:cat>
          <c:val>
            <c:numRef>
              <c:f>'7. SEG OPERACIONAL Y AVIACION C'!$Q$115:$T$115</c:f>
              <c:numCache>
                <c:formatCode>0.00%</c:formatCode>
                <c:ptCount val="4"/>
                <c:pt idx="0">
                  <c:v>4.6153846153846143E-2</c:v>
                </c:pt>
                <c:pt idx="1">
                  <c:v>0.30365384615384616</c:v>
                </c:pt>
                <c:pt idx="2">
                  <c:v>0.59634615384615397</c:v>
                </c:pt>
                <c:pt idx="3">
                  <c:v>1</c:v>
                </c:pt>
              </c:numCache>
            </c:numRef>
          </c:val>
          <c:extLst xmlns:c16r2="http://schemas.microsoft.com/office/drawing/2015/06/chart">
            <c:ext xmlns:c16="http://schemas.microsoft.com/office/drawing/2014/chart" uri="{C3380CC4-5D6E-409C-BE32-E72D297353CC}">
              <c16:uniqueId val="{00000000-4DE0-4554-9615-604C533AD49F}"/>
            </c:ext>
          </c:extLst>
        </c:ser>
        <c:ser>
          <c:idx val="1"/>
          <c:order val="1"/>
          <c:tx>
            <c:v>EJECUTADO</c:v>
          </c:tx>
          <c:spPr>
            <a:solidFill>
              <a:schemeClr val="accent2"/>
            </a:solidFill>
            <a:ln>
              <a:noFill/>
            </a:ln>
            <a:effectLst/>
          </c:spPr>
          <c:invertIfNegative val="0"/>
          <c:cat>
            <c:strRef>
              <c:f>'7. SEG OPERACIONAL Y AVIACION C'!$Q$2:$T$2</c:f>
              <c:strCache>
                <c:ptCount val="4"/>
                <c:pt idx="0">
                  <c:v>EVALUACIÓN 
TRIM I</c:v>
                </c:pt>
                <c:pt idx="1">
                  <c:v>EVALUACIÓN 
TRIM II</c:v>
                </c:pt>
                <c:pt idx="2">
                  <c:v>EVALUACIÓN 
TRIM III</c:v>
                </c:pt>
                <c:pt idx="3">
                  <c:v>EVALUACIÓN
 TRIM IV</c:v>
                </c:pt>
              </c:strCache>
            </c:strRef>
          </c:cat>
          <c:val>
            <c:numRef>
              <c:f>'7. SEG OPERACIONAL Y AVIACION C'!$Q$116:$T$116</c:f>
              <c:numCache>
                <c:formatCode>0.00%</c:formatCode>
                <c:ptCount val="4"/>
                <c:pt idx="0">
                  <c:v>4.3584615384615381E-2</c:v>
                </c:pt>
                <c:pt idx="1">
                  <c:v>0.28608538461538469</c:v>
                </c:pt>
                <c:pt idx="2">
                  <c:v>0</c:v>
                </c:pt>
                <c:pt idx="3">
                  <c:v>0</c:v>
                </c:pt>
              </c:numCache>
            </c:numRef>
          </c:val>
          <c:extLst xmlns:c16r2="http://schemas.microsoft.com/office/drawing/2015/06/chart">
            <c:ext xmlns:c16="http://schemas.microsoft.com/office/drawing/2014/chart" uri="{C3380CC4-5D6E-409C-BE32-E72D297353CC}">
              <c16:uniqueId val="{00000001-4DE0-4554-9615-604C533AD49F}"/>
            </c:ext>
          </c:extLst>
        </c:ser>
        <c:dLbls>
          <c:showLegendKey val="0"/>
          <c:showVal val="0"/>
          <c:showCatName val="0"/>
          <c:showSerName val="0"/>
          <c:showPercent val="0"/>
          <c:showBubbleSize val="0"/>
        </c:dLbls>
        <c:gapWidth val="219"/>
        <c:overlap val="-27"/>
        <c:axId val="388744128"/>
        <c:axId val="388742168"/>
      </c:barChart>
      <c:catAx>
        <c:axId val="388744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8742168"/>
        <c:crosses val="autoZero"/>
        <c:auto val="1"/>
        <c:lblAlgn val="ctr"/>
        <c:lblOffset val="100"/>
        <c:noMultiLvlLbl val="0"/>
      </c:catAx>
      <c:valAx>
        <c:axId val="38874216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87441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MX" b="1"/>
              <a:t>SEGUIMIENTO</a:t>
            </a:r>
            <a:r>
              <a:rPr lang="es-MX" b="1" baseline="0"/>
              <a:t> II TRIMESTRE</a:t>
            </a:r>
            <a:endParaRPr lang="es-MX"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PROGRAMADO</c:v>
          </c:tx>
          <c:spPr>
            <a:solidFill>
              <a:schemeClr val="accent1"/>
            </a:solidFill>
            <a:ln>
              <a:noFill/>
            </a:ln>
            <a:effectLst/>
          </c:spPr>
          <c:invertIfNegative val="0"/>
          <c:val>
            <c:numRef>
              <c:f>'8. DESARROLLO DEL TALENTO HUMAN'!$Q$91:$T$91</c:f>
              <c:numCache>
                <c:formatCode>0.00%</c:formatCode>
                <c:ptCount val="4"/>
                <c:pt idx="0">
                  <c:v>8.6392857142857146E-2</c:v>
                </c:pt>
                <c:pt idx="1">
                  <c:v>0.40039285714285722</c:v>
                </c:pt>
                <c:pt idx="2">
                  <c:v>0.64660714285714282</c:v>
                </c:pt>
                <c:pt idx="3">
                  <c:v>1.0000000000000002</c:v>
                </c:pt>
              </c:numCache>
            </c:numRef>
          </c:val>
          <c:extLst xmlns:c16r2="http://schemas.microsoft.com/office/drawing/2015/06/chart">
            <c:ext xmlns:c16="http://schemas.microsoft.com/office/drawing/2014/chart" uri="{C3380CC4-5D6E-409C-BE32-E72D297353CC}">
              <c16:uniqueId val="{00000000-EAB4-455E-84E9-33A4BB9C03A6}"/>
            </c:ext>
          </c:extLst>
        </c:ser>
        <c:ser>
          <c:idx val="1"/>
          <c:order val="1"/>
          <c:tx>
            <c:v>EJECUTADO</c:v>
          </c:tx>
          <c:spPr>
            <a:solidFill>
              <a:schemeClr val="accent2"/>
            </a:solidFill>
            <a:ln>
              <a:noFill/>
            </a:ln>
            <a:effectLst/>
          </c:spPr>
          <c:invertIfNegative val="0"/>
          <c:val>
            <c:numRef>
              <c:f>'8. DESARROLLO DEL TALENTO HUMAN'!$Q$92:$T$92</c:f>
              <c:numCache>
                <c:formatCode>0.00%</c:formatCode>
                <c:ptCount val="4"/>
                <c:pt idx="0">
                  <c:v>9.4331428571428594E-2</c:v>
                </c:pt>
                <c:pt idx="1">
                  <c:v>0.37308142857142867</c:v>
                </c:pt>
                <c:pt idx="2">
                  <c:v>0</c:v>
                </c:pt>
                <c:pt idx="3">
                  <c:v>0</c:v>
                </c:pt>
              </c:numCache>
            </c:numRef>
          </c:val>
          <c:extLst xmlns:c16r2="http://schemas.microsoft.com/office/drawing/2015/06/chart">
            <c:ext xmlns:c16="http://schemas.microsoft.com/office/drawing/2014/chart" uri="{C3380CC4-5D6E-409C-BE32-E72D297353CC}">
              <c16:uniqueId val="{00000001-EAB4-455E-84E9-33A4BB9C03A6}"/>
            </c:ext>
          </c:extLst>
        </c:ser>
        <c:dLbls>
          <c:showLegendKey val="0"/>
          <c:showVal val="0"/>
          <c:showCatName val="0"/>
          <c:showSerName val="0"/>
          <c:showPercent val="0"/>
          <c:showBubbleSize val="0"/>
        </c:dLbls>
        <c:gapWidth val="219"/>
        <c:overlap val="-27"/>
        <c:axId val="388742952"/>
        <c:axId val="316354864"/>
      </c:barChart>
      <c:catAx>
        <c:axId val="38874295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16354864"/>
        <c:crosses val="autoZero"/>
        <c:auto val="1"/>
        <c:lblAlgn val="ctr"/>
        <c:lblOffset val="100"/>
        <c:noMultiLvlLbl val="0"/>
      </c:catAx>
      <c:valAx>
        <c:axId val="31635486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87429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SEGUIMIENTO I TRIMESTRE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PROGRAMADO</c:v>
          </c:tx>
          <c:spPr>
            <a:solidFill>
              <a:schemeClr val="accent1"/>
            </a:solidFill>
            <a:ln>
              <a:noFill/>
            </a:ln>
            <a:effectLst/>
          </c:spPr>
          <c:invertIfNegative val="0"/>
          <c:cat>
            <c:strRef>
              <c:f>'9. CONSOLIDACION DE LA TRANFORM'!$Q$2:$T$2</c:f>
              <c:strCache>
                <c:ptCount val="4"/>
                <c:pt idx="0">
                  <c:v>EVALUACIÓN 
TRIM I</c:v>
                </c:pt>
                <c:pt idx="1">
                  <c:v>EVALUACIÓN 
TRIM II</c:v>
                </c:pt>
                <c:pt idx="2">
                  <c:v>EVALUACIÓN 
TRIM III</c:v>
                </c:pt>
                <c:pt idx="3">
                  <c:v>EVALUACIÓN
 TRIM IV</c:v>
                </c:pt>
              </c:strCache>
            </c:strRef>
          </c:cat>
          <c:val>
            <c:numRef>
              <c:f>'9. CONSOLIDACION DE LA TRANFORM'!$Q$199:$T$199</c:f>
              <c:numCache>
                <c:formatCode>0.00%</c:formatCode>
                <c:ptCount val="4"/>
                <c:pt idx="0">
                  <c:v>0.16207812500000002</c:v>
                </c:pt>
                <c:pt idx="1">
                  <c:v>0.44824999999999998</c:v>
                </c:pt>
                <c:pt idx="2">
                  <c:v>0.71538333333333337</c:v>
                </c:pt>
                <c:pt idx="3">
                  <c:v>1.0000000000000004</c:v>
                </c:pt>
              </c:numCache>
            </c:numRef>
          </c:val>
          <c:extLst xmlns:c16r2="http://schemas.microsoft.com/office/drawing/2015/06/chart">
            <c:ext xmlns:c16="http://schemas.microsoft.com/office/drawing/2014/chart" uri="{C3380CC4-5D6E-409C-BE32-E72D297353CC}">
              <c16:uniqueId val="{00000000-CF0C-4643-8884-7D6D4AC333C0}"/>
            </c:ext>
          </c:extLst>
        </c:ser>
        <c:ser>
          <c:idx val="1"/>
          <c:order val="1"/>
          <c:tx>
            <c:v>EJECUTADO</c:v>
          </c:tx>
          <c:spPr>
            <a:solidFill>
              <a:schemeClr val="accent2"/>
            </a:solidFill>
            <a:ln>
              <a:noFill/>
            </a:ln>
            <a:effectLst/>
          </c:spPr>
          <c:invertIfNegative val="0"/>
          <c:cat>
            <c:strRef>
              <c:f>'9. CONSOLIDACION DE LA TRANFORM'!$Q$2:$T$2</c:f>
              <c:strCache>
                <c:ptCount val="4"/>
                <c:pt idx="0">
                  <c:v>EVALUACIÓN 
TRIM I</c:v>
                </c:pt>
                <c:pt idx="1">
                  <c:v>EVALUACIÓN 
TRIM II</c:v>
                </c:pt>
                <c:pt idx="2">
                  <c:v>EVALUACIÓN 
TRIM III</c:v>
                </c:pt>
                <c:pt idx="3">
                  <c:v>EVALUACIÓN
 TRIM IV</c:v>
                </c:pt>
              </c:strCache>
            </c:strRef>
          </c:cat>
          <c:val>
            <c:numRef>
              <c:f>'9. CONSOLIDACION DE LA TRANFORM'!$Q$200:$T$200</c:f>
              <c:numCache>
                <c:formatCode>0.00%</c:formatCode>
                <c:ptCount val="4"/>
                <c:pt idx="0">
                  <c:v>0.1298828125</c:v>
                </c:pt>
                <c:pt idx="1">
                  <c:v>0.36163516666666662</c:v>
                </c:pt>
                <c:pt idx="2">
                  <c:v>0</c:v>
                </c:pt>
                <c:pt idx="3">
                  <c:v>0</c:v>
                </c:pt>
              </c:numCache>
            </c:numRef>
          </c:val>
          <c:extLst xmlns:c16r2="http://schemas.microsoft.com/office/drawing/2015/06/chart">
            <c:ext xmlns:c16="http://schemas.microsoft.com/office/drawing/2014/chart" uri="{C3380CC4-5D6E-409C-BE32-E72D297353CC}">
              <c16:uniqueId val="{00000001-CF0C-4643-8884-7D6D4AC333C0}"/>
            </c:ext>
          </c:extLst>
        </c:ser>
        <c:dLbls>
          <c:showLegendKey val="0"/>
          <c:showVal val="0"/>
          <c:showCatName val="0"/>
          <c:showSerName val="0"/>
          <c:showPercent val="0"/>
          <c:showBubbleSize val="0"/>
        </c:dLbls>
        <c:gapWidth val="219"/>
        <c:overlap val="-27"/>
        <c:axId val="316352904"/>
        <c:axId val="316351336"/>
      </c:barChart>
      <c:catAx>
        <c:axId val="316352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16351336"/>
        <c:crosses val="autoZero"/>
        <c:auto val="1"/>
        <c:lblAlgn val="ctr"/>
        <c:lblOffset val="100"/>
        <c:noMultiLvlLbl val="0"/>
      </c:catAx>
      <c:valAx>
        <c:axId val="31635133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16352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22678</xdr:colOff>
      <xdr:row>1</xdr:row>
      <xdr:rowOff>231689</xdr:rowOff>
    </xdr:from>
    <xdr:to>
      <xdr:col>1</xdr:col>
      <xdr:colOff>4952183</xdr:colOff>
      <xdr:row>1</xdr:row>
      <xdr:rowOff>3195484</xdr:rowOff>
    </xdr:to>
    <xdr:pic>
      <xdr:nvPicPr>
        <xdr:cNvPr id="6" name="Imagen 5" descr="Logotipo, nombre de la empresa&#10;&#10;Descripción generada automáticamente">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4975" y="1029730"/>
          <a:ext cx="4929505" cy="296379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6</xdr:col>
      <xdr:colOff>38100</xdr:colOff>
      <xdr:row>200</xdr:row>
      <xdr:rowOff>16329</xdr:rowOff>
    </xdr:from>
    <xdr:to>
      <xdr:col>8</xdr:col>
      <xdr:colOff>386443</xdr:colOff>
      <xdr:row>214</xdr:row>
      <xdr:rowOff>16329</xdr:rowOff>
    </xdr:to>
    <xdr:graphicFrame macro="">
      <xdr:nvGraphicFramePr>
        <xdr:cNvPr id="2" name="Gráfico 1">
          <a:extLst>
            <a:ext uri="{FF2B5EF4-FFF2-40B4-BE49-F238E27FC236}">
              <a16:creationId xmlns:a16="http://schemas.microsoft.com/office/drawing/2014/main" xmlns="" id="{A96EA1ED-EDA7-4591-96CF-D5CD7D60F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850900</xdr:colOff>
      <xdr:row>97</xdr:row>
      <xdr:rowOff>25400</xdr:rowOff>
    </xdr:from>
    <xdr:to>
      <xdr:col>14</xdr:col>
      <xdr:colOff>368300</xdr:colOff>
      <xdr:row>123</xdr:row>
      <xdr:rowOff>88900</xdr:rowOff>
    </xdr:to>
    <xdr:graphicFrame macro="">
      <xdr:nvGraphicFramePr>
        <xdr:cNvPr id="2" name="Gráfico 1">
          <a:extLst>
            <a:ext uri="{FF2B5EF4-FFF2-40B4-BE49-F238E27FC236}">
              <a16:creationId xmlns:a16="http://schemas.microsoft.com/office/drawing/2014/main" xmlns="" id="{3CE97059-8314-4E55-84E2-74AAEB155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50800</xdr:colOff>
      <xdr:row>59</xdr:row>
      <xdr:rowOff>171450</xdr:rowOff>
    </xdr:from>
    <xdr:to>
      <xdr:col>15</xdr:col>
      <xdr:colOff>355600</xdr:colOff>
      <xdr:row>83</xdr:row>
      <xdr:rowOff>38100</xdr:rowOff>
    </xdr:to>
    <xdr:graphicFrame macro="">
      <xdr:nvGraphicFramePr>
        <xdr:cNvPr id="2" name="Gráfico 1">
          <a:extLst>
            <a:ext uri="{FF2B5EF4-FFF2-40B4-BE49-F238E27FC236}">
              <a16:creationId xmlns:a16="http://schemas.microsoft.com/office/drawing/2014/main" xmlns="" id="{5286F8A0-4BE3-4426-AA72-8A690C926D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14514</xdr:colOff>
      <xdr:row>40</xdr:row>
      <xdr:rowOff>281940</xdr:rowOff>
    </xdr:from>
    <xdr:to>
      <xdr:col>6</xdr:col>
      <xdr:colOff>891540</xdr:colOff>
      <xdr:row>47</xdr:row>
      <xdr:rowOff>301171</xdr:rowOff>
    </xdr:to>
    <xdr:graphicFrame macro="">
      <xdr:nvGraphicFramePr>
        <xdr:cNvPr id="2" name="Gráfico 1">
          <a:extLst>
            <a:ext uri="{FF2B5EF4-FFF2-40B4-BE49-F238E27FC236}">
              <a16:creationId xmlns:a16="http://schemas.microsoft.com/office/drawing/2014/main" xmlns="" id="{C9811A63-7256-4172-9AF3-D5D6F902F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12</xdr:col>
      <xdr:colOff>369093</xdr:colOff>
      <xdr:row>65</xdr:row>
      <xdr:rowOff>119063</xdr:rowOff>
    </xdr:from>
    <xdr:to>
      <xdr:col>15</xdr:col>
      <xdr:colOff>978692</xdr:colOff>
      <xdr:row>80</xdr:row>
      <xdr:rowOff>138114</xdr:rowOff>
    </xdr:to>
    <xdr:graphicFrame macro="">
      <xdr:nvGraphicFramePr>
        <xdr:cNvPr id="2" name="Gráfico 1">
          <a:extLst>
            <a:ext uri="{FF2B5EF4-FFF2-40B4-BE49-F238E27FC236}">
              <a16:creationId xmlns:a16="http://schemas.microsoft.com/office/drawing/2014/main" xmlns="" id="{20EDA983-83AB-4655-BB28-395AABE96D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9</xdr:col>
      <xdr:colOff>1132114</xdr:colOff>
      <xdr:row>92</xdr:row>
      <xdr:rowOff>103414</xdr:rowOff>
    </xdr:from>
    <xdr:to>
      <xdr:col>14</xdr:col>
      <xdr:colOff>250371</xdr:colOff>
      <xdr:row>105</xdr:row>
      <xdr:rowOff>190500</xdr:rowOff>
    </xdr:to>
    <xdr:graphicFrame macro="">
      <xdr:nvGraphicFramePr>
        <xdr:cNvPr id="2" name="Gráfico 1">
          <a:extLst>
            <a:ext uri="{FF2B5EF4-FFF2-40B4-BE49-F238E27FC236}">
              <a16:creationId xmlns:a16="http://schemas.microsoft.com/office/drawing/2014/main" xmlns="" id="{FC22D72A-F014-44B8-990B-0BE2EA267C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9</xdr:col>
      <xdr:colOff>2563586</xdr:colOff>
      <xdr:row>41</xdr:row>
      <xdr:rowOff>1050471</xdr:rowOff>
    </xdr:from>
    <xdr:to>
      <xdr:col>15</xdr:col>
      <xdr:colOff>495300</xdr:colOff>
      <xdr:row>54</xdr:row>
      <xdr:rowOff>38099</xdr:rowOff>
    </xdr:to>
    <xdr:graphicFrame macro="">
      <xdr:nvGraphicFramePr>
        <xdr:cNvPr id="2" name="Gráfico 1">
          <a:extLst>
            <a:ext uri="{FF2B5EF4-FFF2-40B4-BE49-F238E27FC236}">
              <a16:creationId xmlns:a16="http://schemas.microsoft.com/office/drawing/2014/main" xmlns="" id="{B4FBEF61-9B08-4680-917B-BFF94DC056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9</xdr:col>
      <xdr:colOff>1998133</xdr:colOff>
      <xdr:row>115</xdr:row>
      <xdr:rowOff>194733</xdr:rowOff>
    </xdr:from>
    <xdr:to>
      <xdr:col>14</xdr:col>
      <xdr:colOff>685800</xdr:colOff>
      <xdr:row>129</xdr:row>
      <xdr:rowOff>65314</xdr:rowOff>
    </xdr:to>
    <xdr:graphicFrame macro="">
      <xdr:nvGraphicFramePr>
        <xdr:cNvPr id="2" name="Gráfico 1">
          <a:extLst>
            <a:ext uri="{FF2B5EF4-FFF2-40B4-BE49-F238E27FC236}">
              <a16:creationId xmlns:a16="http://schemas.microsoft.com/office/drawing/2014/main" xmlns="" id="{819D121B-E1B3-46EC-8D02-28C69D6F5A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7</xdr:col>
      <xdr:colOff>1371600</xdr:colOff>
      <xdr:row>92</xdr:row>
      <xdr:rowOff>114300</xdr:rowOff>
    </xdr:from>
    <xdr:to>
      <xdr:col>12</xdr:col>
      <xdr:colOff>482600</xdr:colOff>
      <xdr:row>107</xdr:row>
      <xdr:rowOff>127000</xdr:rowOff>
    </xdr:to>
    <xdr:graphicFrame macro="">
      <xdr:nvGraphicFramePr>
        <xdr:cNvPr id="2" name="Gráfico 1">
          <a:extLst>
            <a:ext uri="{FF2B5EF4-FFF2-40B4-BE49-F238E27FC236}">
              <a16:creationId xmlns:a16="http://schemas.microsoft.com/office/drawing/2014/main" xmlns="" id="{0BD92AFC-6B07-AECE-3628-F6F4DF9FFA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erocivil.sharepoint.com/0.%20OAP%202022/0.%20FUNCIONES%20OAP%202022/2.%20PLAN%20DE%20ACCION%202022/1.%20I%20TRIM%202022/1.%20AEROCIVIL%20PA%2022/PARA%20PUBLICAR%20I%20TRIM%202022/1.%20PLAN%20DE%20ACCI&#211;N%202022%20UAEAC%20-%20I%20TRIM%20-%20310322%20V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0.%20OAP%202022\0.%20FUNCIONES%20OAP%202022\2.%20PLAN%20DE%20ACCION%202022\1.%20I%20TRIM%202022\1.%20AEROCIVIL%20PA%2022\PARA%20PUBLICAR%20I%20TRIM%202022\1.%20PLAN%20DE%20ACCI&#211;N%202022%20UAEAC%20-%20I%20TRIM%20-%20310322%20V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suario\Downloads\28062023PLAN%20DE%20ACCION%202023%20FINAL%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EA POR OBJETIVO"/>
      <sheetName val="RADIALES"/>
      <sheetName val="PUBLICADO V3"/>
      <sheetName val="I TRIM - PA 2022"/>
      <sheetName val="1"/>
      <sheetName val="2"/>
      <sheetName val="3"/>
      <sheetName val="4"/>
      <sheetName val="5"/>
      <sheetName val="6"/>
      <sheetName val="7"/>
      <sheetName val="8"/>
    </sheetNames>
    <sheetDataSet>
      <sheetData sheetId="0"/>
      <sheetData sheetId="1"/>
      <sheetData sheetId="2"/>
      <sheetData sheetId="3">
        <row r="3">
          <cell r="O3">
            <v>1</v>
          </cell>
        </row>
        <row r="27">
          <cell r="O27">
            <v>0</v>
          </cell>
        </row>
        <row r="31">
          <cell r="O31">
            <v>0</v>
          </cell>
        </row>
      </sheetData>
      <sheetData sheetId="4">
        <row r="2">
          <cell r="S2" t="str">
            <v>EVALUACIÓN 
TRIM I</v>
          </cell>
        </row>
      </sheetData>
      <sheetData sheetId="5"/>
      <sheetData sheetId="6">
        <row r="2">
          <cell r="S2" t="str">
            <v>EVALUACIÓN 
TRIM I</v>
          </cell>
        </row>
      </sheetData>
      <sheetData sheetId="7"/>
      <sheetData sheetId="8">
        <row r="2">
          <cell r="S2" t="str">
            <v>EVALUACIÓN 
TRIM I</v>
          </cell>
        </row>
      </sheetData>
      <sheetData sheetId="9">
        <row r="2">
          <cell r="S2" t="str">
            <v>EVALUACIÓN 
TRIM I</v>
          </cell>
        </row>
      </sheetData>
      <sheetData sheetId="10"/>
      <sheetData sheetId="11">
        <row r="2">
          <cell r="S2" t="str">
            <v>EVALUACIÓN 
TRIM I</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EA POR OBJETIVO"/>
      <sheetName val="RADIALES"/>
      <sheetName val="PUBLICADO V3"/>
      <sheetName val="I TRIM - PA 2022"/>
      <sheetName val="1"/>
      <sheetName val="2"/>
      <sheetName val="3"/>
      <sheetName val="4"/>
      <sheetName val="5"/>
      <sheetName val="6"/>
      <sheetName val="7"/>
      <sheetName val="8"/>
    </sheetNames>
    <sheetDataSet>
      <sheetData sheetId="0"/>
      <sheetData sheetId="1"/>
      <sheetData sheetId="2"/>
      <sheetData sheetId="3">
        <row r="3">
          <cell r="O3">
            <v>1</v>
          </cell>
        </row>
        <row r="135">
          <cell r="O135">
            <v>0</v>
          </cell>
        </row>
        <row r="136">
          <cell r="O136">
            <v>0</v>
          </cell>
        </row>
        <row r="139">
          <cell r="O139">
            <v>0</v>
          </cell>
        </row>
        <row r="143">
          <cell r="O143">
            <v>0</v>
          </cell>
        </row>
        <row r="144">
          <cell r="O144">
            <v>0</v>
          </cell>
        </row>
        <row r="148">
          <cell r="O148">
            <v>0</v>
          </cell>
        </row>
        <row r="155">
          <cell r="O155">
            <v>0</v>
          </cell>
        </row>
        <row r="156">
          <cell r="O156">
            <v>0</v>
          </cell>
        </row>
        <row r="167">
          <cell r="O167">
            <v>0</v>
          </cell>
        </row>
        <row r="169">
          <cell r="O169">
            <v>0</v>
          </cell>
        </row>
        <row r="331">
          <cell r="O331">
            <v>0</v>
          </cell>
        </row>
        <row r="333">
          <cell r="O333">
            <v>0</v>
          </cell>
        </row>
        <row r="339">
          <cell r="O339">
            <v>0</v>
          </cell>
        </row>
        <row r="340">
          <cell r="O340">
            <v>0</v>
          </cell>
        </row>
        <row r="341">
          <cell r="O341">
            <v>0</v>
          </cell>
        </row>
        <row r="342">
          <cell r="O342">
            <v>0</v>
          </cell>
        </row>
        <row r="345">
          <cell r="O345">
            <v>0</v>
          </cell>
        </row>
        <row r="346">
          <cell r="O346">
            <v>0</v>
          </cell>
        </row>
      </sheetData>
      <sheetData sheetId="4">
        <row r="2">
          <cell r="S2" t="str">
            <v>EVALUACIÓN 
TRIM I</v>
          </cell>
        </row>
      </sheetData>
      <sheetData sheetId="5"/>
      <sheetData sheetId="6">
        <row r="2">
          <cell r="S2" t="str">
            <v>EVALUACIÓN 
TRIM I</v>
          </cell>
        </row>
      </sheetData>
      <sheetData sheetId="7"/>
      <sheetData sheetId="8">
        <row r="2">
          <cell r="S2" t="str">
            <v>EVALUACIÓN 
TRIM I</v>
          </cell>
        </row>
      </sheetData>
      <sheetData sheetId="9">
        <row r="2">
          <cell r="S2" t="str">
            <v>EVALUACIÓN 
TRIM I</v>
          </cell>
        </row>
      </sheetData>
      <sheetData sheetId="10"/>
      <sheetData sheetId="11">
        <row r="2">
          <cell r="S2" t="str">
            <v>EVALUACIÓN 
TRIM I</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1. INSTITUCIONALIDAD"/>
      <sheetName val="2. CONECTIVIDAD"/>
      <sheetName val="3. COMPETITIVIDAD"/>
      <sheetName val="4. INFRAESTRUCTURA "/>
      <sheetName val="5. SOSTENIBILIDAD AMBIENTAL"/>
      <sheetName val="6. INDUSTRIA Y CADENA DE SUM."/>
      <sheetName val="7. SEG OPERACIONAL Y AVIACION C"/>
      <sheetName val="8. DESARROLLO DEL TALENTO HUMAN"/>
      <sheetName val="9. CONSOLIDACION DE LA TRANFORM"/>
    </sheetNames>
    <sheetDataSet>
      <sheetData sheetId="0"/>
      <sheetData sheetId="1"/>
      <sheetData sheetId="2"/>
      <sheetData sheetId="3"/>
      <sheetData sheetId="4">
        <row r="2">
          <cell r="Q2" t="str">
            <v>EVALUACIÓN 
TRIM I</v>
          </cell>
          <cell r="R2" t="str">
            <v>EVALUACIÓN 
TRIM II</v>
          </cell>
          <cell r="S2" t="str">
            <v>EVALUACIÓN 
TRIM III</v>
          </cell>
          <cell r="T2" t="str">
            <v>EVALUACIÓN
 TRIM IV</v>
          </cell>
        </row>
        <row r="66">
          <cell r="Q66">
            <v>0.14166666666666669</v>
          </cell>
          <cell r="R66">
            <v>0</v>
          </cell>
          <cell r="S66">
            <v>0</v>
          </cell>
          <cell r="T66">
            <v>0</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39"/>
  <sheetViews>
    <sheetView zoomScale="41" zoomScaleNormal="41" workbookViewId="0">
      <selection activeCell="B2" sqref="B2:D5"/>
    </sheetView>
  </sheetViews>
  <sheetFormatPr baseColWidth="10" defaultColWidth="11.42578125" defaultRowHeight="15" x14ac:dyDescent="0.25"/>
  <cols>
    <col min="1" max="1" width="10.140625" style="23" customWidth="1"/>
    <col min="2" max="2" width="255.7109375" customWidth="1"/>
    <col min="3" max="3" width="52.28515625" style="23" customWidth="1"/>
    <col min="4" max="4" width="94.42578125" style="23" customWidth="1"/>
    <col min="5" max="5" width="8.42578125" style="23" customWidth="1"/>
    <col min="6" max="30" width="11.42578125" style="23"/>
  </cols>
  <sheetData>
    <row r="1" spans="1:5" ht="62.25" customHeight="1" thickBot="1" x14ac:dyDescent="0.3">
      <c r="A1" s="143"/>
      <c r="B1" s="29"/>
      <c r="C1" s="30"/>
      <c r="D1" s="30"/>
      <c r="E1" s="31"/>
    </row>
    <row r="2" spans="1:5" ht="409.5" customHeight="1" x14ac:dyDescent="0.25">
      <c r="A2" s="144"/>
      <c r="B2" s="297" t="s">
        <v>0</v>
      </c>
      <c r="C2" s="298"/>
      <c r="D2" s="299"/>
      <c r="E2" s="32"/>
    </row>
    <row r="3" spans="1:5" ht="381.75" customHeight="1" x14ac:dyDescent="0.25">
      <c r="A3" s="144"/>
      <c r="B3" s="300"/>
      <c r="C3" s="301"/>
      <c r="D3" s="302"/>
      <c r="E3" s="32"/>
    </row>
    <row r="4" spans="1:5" ht="12.75" customHeight="1" x14ac:dyDescent="0.25">
      <c r="A4" s="144"/>
      <c r="B4" s="300"/>
      <c r="C4" s="301"/>
      <c r="D4" s="302"/>
      <c r="E4" s="32"/>
    </row>
    <row r="5" spans="1:5" ht="15.75" thickBot="1" x14ac:dyDescent="0.3">
      <c r="A5" s="144"/>
      <c r="B5" s="303"/>
      <c r="C5" s="304"/>
      <c r="D5" s="305"/>
      <c r="E5" s="32"/>
    </row>
    <row r="6" spans="1:5" ht="53.25" customHeight="1" x14ac:dyDescent="0.25">
      <c r="A6" s="145"/>
      <c r="B6" s="33"/>
      <c r="C6" s="34"/>
      <c r="D6" s="34"/>
      <c r="E6" s="35"/>
    </row>
    <row r="7" spans="1:5" s="23" customFormat="1" x14ac:dyDescent="0.25"/>
    <row r="8" spans="1:5" s="23" customFormat="1" x14ac:dyDescent="0.25"/>
    <row r="9" spans="1:5" s="23" customFormat="1" x14ac:dyDescent="0.25"/>
    <row r="10" spans="1:5" s="23" customFormat="1" x14ac:dyDescent="0.25"/>
    <row r="11" spans="1:5" s="23" customFormat="1" x14ac:dyDescent="0.25"/>
    <row r="12" spans="1:5" s="23" customFormat="1" x14ac:dyDescent="0.25"/>
    <row r="13" spans="1:5" s="23" customFormat="1" x14ac:dyDescent="0.25"/>
    <row r="14" spans="1:5" s="23" customFormat="1" x14ac:dyDescent="0.25"/>
    <row r="15" spans="1:5" s="23" customFormat="1" x14ac:dyDescent="0.25"/>
    <row r="16" spans="1:5" s="23" customFormat="1" x14ac:dyDescent="0.25"/>
    <row r="17" s="23" customFormat="1" x14ac:dyDescent="0.25"/>
    <row r="18" s="23" customFormat="1" x14ac:dyDescent="0.25"/>
    <row r="19" s="23" customFormat="1" x14ac:dyDescent="0.25"/>
    <row r="20" s="23" customFormat="1" x14ac:dyDescent="0.25"/>
    <row r="21" s="23" customFormat="1" x14ac:dyDescent="0.25"/>
    <row r="22" s="23" customFormat="1" x14ac:dyDescent="0.25"/>
    <row r="23" s="23" customFormat="1" x14ac:dyDescent="0.25"/>
    <row r="24" s="23" customFormat="1" x14ac:dyDescent="0.25"/>
    <row r="25" s="23" customFormat="1" x14ac:dyDescent="0.25"/>
    <row r="26" s="23" customFormat="1" x14ac:dyDescent="0.25"/>
    <row r="27" s="23" customFormat="1" x14ac:dyDescent="0.25"/>
    <row r="28" s="23" customFormat="1" x14ac:dyDescent="0.25"/>
    <row r="29" s="23" customFormat="1" x14ac:dyDescent="0.25"/>
    <row r="30" s="23" customFormat="1" x14ac:dyDescent="0.25"/>
    <row r="31" s="23" customFormat="1" x14ac:dyDescent="0.25"/>
    <row r="32" s="23" customFormat="1" x14ac:dyDescent="0.25"/>
    <row r="33" s="23" customFormat="1" x14ac:dyDescent="0.25"/>
    <row r="34" s="23" customFormat="1" x14ac:dyDescent="0.25"/>
    <row r="35" s="23" customFormat="1" x14ac:dyDescent="0.25"/>
    <row r="36" s="23" customFormat="1" x14ac:dyDescent="0.25"/>
    <row r="37" s="23" customFormat="1" x14ac:dyDescent="0.25"/>
    <row r="38" s="23" customFormat="1" x14ac:dyDescent="0.25"/>
    <row r="39" s="23" customFormat="1" x14ac:dyDescent="0.25"/>
    <row r="40" s="23" customFormat="1" x14ac:dyDescent="0.25"/>
    <row r="41" s="23" customFormat="1" x14ac:dyDescent="0.25"/>
    <row r="42" s="23" customFormat="1" x14ac:dyDescent="0.25"/>
    <row r="43" s="23" customFormat="1" x14ac:dyDescent="0.25"/>
    <row r="44" s="23" customFormat="1" x14ac:dyDescent="0.25"/>
    <row r="45" s="23" customFormat="1" x14ac:dyDescent="0.25"/>
    <row r="46" s="23" customFormat="1" x14ac:dyDescent="0.25"/>
    <row r="47" s="23" customFormat="1" x14ac:dyDescent="0.25"/>
    <row r="48" s="23" customFormat="1" x14ac:dyDescent="0.25"/>
    <row r="49" s="23" customFormat="1" x14ac:dyDescent="0.25"/>
    <row r="50" s="23" customFormat="1" x14ac:dyDescent="0.25"/>
    <row r="51" s="23" customFormat="1" x14ac:dyDescent="0.25"/>
    <row r="52" s="23" customFormat="1" x14ac:dyDescent="0.25"/>
    <row r="53" s="23" customFormat="1" x14ac:dyDescent="0.25"/>
    <row r="54" s="23" customFormat="1" x14ac:dyDescent="0.25"/>
    <row r="55" s="23" customFormat="1" x14ac:dyDescent="0.25"/>
    <row r="56" s="23" customFormat="1" x14ac:dyDescent="0.25"/>
    <row r="57" s="23" customFormat="1" x14ac:dyDescent="0.25"/>
    <row r="58" s="23" customFormat="1" x14ac:dyDescent="0.25"/>
    <row r="59" s="23" customFormat="1" x14ac:dyDescent="0.25"/>
    <row r="60" s="23" customFormat="1" x14ac:dyDescent="0.25"/>
    <row r="61" s="23" customFormat="1" x14ac:dyDescent="0.25"/>
    <row r="62" s="23" customFormat="1" x14ac:dyDescent="0.25"/>
    <row r="63" s="23" customFormat="1" x14ac:dyDescent="0.25"/>
    <row r="64" s="23" customFormat="1" x14ac:dyDescent="0.25"/>
    <row r="65" s="23" customFormat="1" x14ac:dyDescent="0.25"/>
    <row r="66" s="23" customFormat="1" x14ac:dyDescent="0.25"/>
    <row r="67" s="23" customFormat="1" x14ac:dyDescent="0.25"/>
    <row r="68" s="23" customFormat="1" x14ac:dyDescent="0.25"/>
    <row r="69" s="23" customFormat="1" x14ac:dyDescent="0.25"/>
    <row r="70" s="23" customFormat="1" x14ac:dyDescent="0.25"/>
    <row r="71" s="23" customFormat="1" x14ac:dyDescent="0.25"/>
    <row r="72" s="23" customFormat="1" x14ac:dyDescent="0.25"/>
    <row r="73" s="23" customFormat="1" x14ac:dyDescent="0.25"/>
    <row r="74" s="23" customFormat="1" x14ac:dyDescent="0.25"/>
    <row r="75" s="23" customFormat="1" x14ac:dyDescent="0.25"/>
    <row r="76" s="23" customFormat="1" x14ac:dyDescent="0.25"/>
    <row r="77" s="23" customFormat="1" x14ac:dyDescent="0.25"/>
    <row r="78" s="23" customFormat="1" x14ac:dyDescent="0.25"/>
    <row r="79" s="23" customFormat="1" x14ac:dyDescent="0.25"/>
    <row r="80" s="23" customFormat="1" x14ac:dyDescent="0.25"/>
    <row r="81" s="23" customFormat="1" x14ac:dyDescent="0.25"/>
    <row r="82" s="23" customFormat="1" x14ac:dyDescent="0.25"/>
    <row r="83" s="23" customFormat="1" x14ac:dyDescent="0.25"/>
    <row r="84" s="23" customFormat="1" x14ac:dyDescent="0.25"/>
    <row r="85" s="23" customFormat="1" x14ac:dyDescent="0.25"/>
    <row r="86" s="23" customFormat="1" x14ac:dyDescent="0.25"/>
    <row r="87" s="23" customFormat="1" x14ac:dyDescent="0.25"/>
    <row r="88" s="23" customFormat="1" x14ac:dyDescent="0.25"/>
    <row r="89" s="23" customFormat="1" x14ac:dyDescent="0.25"/>
    <row r="90" s="23" customFormat="1" x14ac:dyDescent="0.25"/>
    <row r="91" s="23" customFormat="1" x14ac:dyDescent="0.25"/>
    <row r="92" s="23" customFormat="1" x14ac:dyDescent="0.25"/>
    <row r="93" s="23" customFormat="1" x14ac:dyDescent="0.25"/>
    <row r="94" s="23" customFormat="1" x14ac:dyDescent="0.25"/>
    <row r="95" s="23" customFormat="1" x14ac:dyDescent="0.25"/>
    <row r="96" s="23" customFormat="1" x14ac:dyDescent="0.25"/>
    <row r="97" s="23" customFormat="1" x14ac:dyDescent="0.25"/>
    <row r="98" s="23" customFormat="1" x14ac:dyDescent="0.25"/>
    <row r="99" s="23" customFormat="1" x14ac:dyDescent="0.25"/>
    <row r="100" s="23" customFormat="1" x14ac:dyDescent="0.25"/>
    <row r="101" s="23" customFormat="1" x14ac:dyDescent="0.25"/>
    <row r="102" s="23" customFormat="1" x14ac:dyDescent="0.25"/>
    <row r="103" s="23" customFormat="1" x14ac:dyDescent="0.25"/>
    <row r="104" s="23" customFormat="1" x14ac:dyDescent="0.25"/>
    <row r="105" s="23" customFormat="1" x14ac:dyDescent="0.25"/>
    <row r="106" s="23" customFormat="1" x14ac:dyDescent="0.25"/>
    <row r="107" s="23" customFormat="1" x14ac:dyDescent="0.25"/>
    <row r="108" s="23" customFormat="1" x14ac:dyDescent="0.25"/>
    <row r="109" s="23" customFormat="1" x14ac:dyDescent="0.25"/>
    <row r="110" s="23" customFormat="1" x14ac:dyDescent="0.25"/>
    <row r="111" s="23" customFormat="1" x14ac:dyDescent="0.25"/>
    <row r="112" s="23" customFormat="1" x14ac:dyDescent="0.25"/>
    <row r="113" s="23" customFormat="1" x14ac:dyDescent="0.25"/>
    <row r="114" s="23" customFormat="1" x14ac:dyDescent="0.25"/>
    <row r="115" s="23" customFormat="1" x14ac:dyDescent="0.25"/>
    <row r="116" s="23" customFormat="1" x14ac:dyDescent="0.25"/>
    <row r="117" s="23" customFormat="1" x14ac:dyDescent="0.25"/>
    <row r="118" s="23" customFormat="1" x14ac:dyDescent="0.25"/>
    <row r="119" s="23" customFormat="1" x14ac:dyDescent="0.25"/>
    <row r="120" s="23" customFormat="1" x14ac:dyDescent="0.25"/>
    <row r="121" s="23" customFormat="1" x14ac:dyDescent="0.25"/>
    <row r="122" s="23" customFormat="1" x14ac:dyDescent="0.25"/>
    <row r="123" s="23" customFormat="1" x14ac:dyDescent="0.25"/>
    <row r="124" s="23" customFormat="1" x14ac:dyDescent="0.25"/>
    <row r="125" s="23" customFormat="1" x14ac:dyDescent="0.25"/>
    <row r="126" s="23" customFormat="1" x14ac:dyDescent="0.25"/>
    <row r="127" s="23" customFormat="1" x14ac:dyDescent="0.25"/>
    <row r="128" s="23" customFormat="1" x14ac:dyDescent="0.25"/>
    <row r="129" s="23" customFormat="1" x14ac:dyDescent="0.25"/>
    <row r="130" s="23" customFormat="1" x14ac:dyDescent="0.25"/>
    <row r="131" s="23" customFormat="1" x14ac:dyDescent="0.25"/>
    <row r="132" s="23" customFormat="1" x14ac:dyDescent="0.25"/>
    <row r="133" s="23" customFormat="1" x14ac:dyDescent="0.25"/>
    <row r="134" s="23" customFormat="1" x14ac:dyDescent="0.25"/>
    <row r="135" s="23" customFormat="1" x14ac:dyDescent="0.25"/>
    <row r="136" s="23" customFormat="1" x14ac:dyDescent="0.25"/>
    <row r="137" s="23" customFormat="1" x14ac:dyDescent="0.25"/>
    <row r="138" s="23" customFormat="1" x14ac:dyDescent="0.25"/>
    <row r="139" s="23" customFormat="1" x14ac:dyDescent="0.25"/>
    <row r="140" s="23" customFormat="1" x14ac:dyDescent="0.25"/>
    <row r="141" s="23" customFormat="1" x14ac:dyDescent="0.25"/>
    <row r="142" s="23" customFormat="1" x14ac:dyDescent="0.25"/>
    <row r="143" s="23" customFormat="1" x14ac:dyDescent="0.25"/>
    <row r="144" s="23" customFormat="1" x14ac:dyDescent="0.25"/>
    <row r="145" s="23" customFormat="1" x14ac:dyDescent="0.25"/>
    <row r="146" s="23" customFormat="1" x14ac:dyDescent="0.25"/>
    <row r="147" s="23" customFormat="1" x14ac:dyDescent="0.25"/>
    <row r="148" s="23" customFormat="1" x14ac:dyDescent="0.25"/>
    <row r="149" s="23" customFormat="1" x14ac:dyDescent="0.25"/>
    <row r="150" s="23" customFormat="1" x14ac:dyDescent="0.25"/>
    <row r="151" s="23" customFormat="1" x14ac:dyDescent="0.25"/>
    <row r="152" s="23" customFormat="1" x14ac:dyDescent="0.25"/>
    <row r="153" s="23" customFormat="1" x14ac:dyDescent="0.25"/>
    <row r="154" s="23" customFormat="1" x14ac:dyDescent="0.25"/>
    <row r="155" s="23" customFormat="1" x14ac:dyDescent="0.25"/>
    <row r="156" s="23" customFormat="1" x14ac:dyDescent="0.25"/>
    <row r="157" s="23" customFormat="1" x14ac:dyDescent="0.25"/>
    <row r="158" s="23" customFormat="1" x14ac:dyDescent="0.25"/>
    <row r="159" s="23" customFormat="1" x14ac:dyDescent="0.25"/>
    <row r="160" s="23" customFormat="1" x14ac:dyDescent="0.25"/>
    <row r="161" s="23" customFormat="1" x14ac:dyDescent="0.25"/>
    <row r="162" s="23" customFormat="1" x14ac:dyDescent="0.25"/>
    <row r="163" s="23" customFormat="1" x14ac:dyDescent="0.25"/>
    <row r="164" s="23" customFormat="1" x14ac:dyDescent="0.25"/>
    <row r="165" s="23" customFormat="1" x14ac:dyDescent="0.25"/>
    <row r="166" s="23" customFormat="1" x14ac:dyDescent="0.25"/>
    <row r="167" s="23" customFormat="1" x14ac:dyDescent="0.25"/>
    <row r="168" s="23" customFormat="1" x14ac:dyDescent="0.25"/>
    <row r="169" s="23" customFormat="1" x14ac:dyDescent="0.25"/>
    <row r="170" s="23" customFormat="1" x14ac:dyDescent="0.25"/>
    <row r="171" s="23" customFormat="1" x14ac:dyDescent="0.25"/>
    <row r="172" s="23" customFormat="1" x14ac:dyDescent="0.25"/>
    <row r="173" s="23" customFormat="1" x14ac:dyDescent="0.25"/>
    <row r="174" s="23" customFormat="1" x14ac:dyDescent="0.25"/>
    <row r="175" s="23" customFormat="1" x14ac:dyDescent="0.25"/>
    <row r="176" s="23" customFormat="1" x14ac:dyDescent="0.25"/>
    <row r="177" s="23" customFormat="1" x14ac:dyDescent="0.25"/>
    <row r="178" s="23" customFormat="1" x14ac:dyDescent="0.25"/>
    <row r="179" s="23" customFormat="1" x14ac:dyDescent="0.25"/>
    <row r="180" s="23" customFormat="1" x14ac:dyDescent="0.25"/>
    <row r="181" s="23" customFormat="1" x14ac:dyDescent="0.25"/>
    <row r="182" s="23" customFormat="1" x14ac:dyDescent="0.25"/>
    <row r="183" s="23" customFormat="1" x14ac:dyDescent="0.25"/>
    <row r="184" s="23" customFormat="1" x14ac:dyDescent="0.25"/>
    <row r="185" s="23" customFormat="1" x14ac:dyDescent="0.25"/>
    <row r="186" s="23" customFormat="1" x14ac:dyDescent="0.25"/>
    <row r="187" s="23" customFormat="1" x14ac:dyDescent="0.25"/>
    <row r="188" s="23" customFormat="1" x14ac:dyDescent="0.25"/>
    <row r="189" s="23" customFormat="1" x14ac:dyDescent="0.25"/>
    <row r="190" s="23" customFormat="1" x14ac:dyDescent="0.25"/>
    <row r="191" s="23" customFormat="1" x14ac:dyDescent="0.25"/>
    <row r="192" s="23" customFormat="1" x14ac:dyDescent="0.25"/>
    <row r="193" s="23" customFormat="1" x14ac:dyDescent="0.25"/>
    <row r="194" s="23" customFormat="1" x14ac:dyDescent="0.25"/>
    <row r="195" s="23" customFormat="1" x14ac:dyDescent="0.25"/>
    <row r="196" s="23" customFormat="1" x14ac:dyDescent="0.25"/>
    <row r="197" s="23" customFormat="1" x14ac:dyDescent="0.25"/>
    <row r="198" s="23" customFormat="1" x14ac:dyDescent="0.25"/>
    <row r="199" s="23" customFormat="1" x14ac:dyDescent="0.25"/>
    <row r="200" s="23" customFormat="1" x14ac:dyDescent="0.25"/>
    <row r="201" s="23" customFormat="1" x14ac:dyDescent="0.25"/>
    <row r="202" s="23" customFormat="1" x14ac:dyDescent="0.25"/>
    <row r="203" s="23" customFormat="1" x14ac:dyDescent="0.25"/>
    <row r="204" s="23" customFormat="1" x14ac:dyDescent="0.25"/>
    <row r="205" s="23" customFormat="1" x14ac:dyDescent="0.25"/>
    <row r="206" s="23" customFormat="1" x14ac:dyDescent="0.25"/>
    <row r="207" s="23" customFormat="1" x14ac:dyDescent="0.25"/>
    <row r="208" s="23" customFormat="1" x14ac:dyDescent="0.25"/>
    <row r="209" s="23" customFormat="1" x14ac:dyDescent="0.25"/>
    <row r="210" s="23" customFormat="1" x14ac:dyDescent="0.25"/>
    <row r="211" s="23" customFormat="1" x14ac:dyDescent="0.25"/>
    <row r="212" s="23" customFormat="1" x14ac:dyDescent="0.25"/>
    <row r="213" s="23" customFormat="1" x14ac:dyDescent="0.25"/>
    <row r="214" s="23" customFormat="1" x14ac:dyDescent="0.25"/>
    <row r="215" s="23" customFormat="1" x14ac:dyDescent="0.25"/>
    <row r="216" s="23" customFormat="1" x14ac:dyDescent="0.25"/>
    <row r="217" s="23" customFormat="1" x14ac:dyDescent="0.25"/>
    <row r="218" s="23" customFormat="1" x14ac:dyDescent="0.25"/>
    <row r="219" s="23" customFormat="1" x14ac:dyDescent="0.25"/>
    <row r="220" s="23" customFormat="1" x14ac:dyDescent="0.25"/>
    <row r="221" s="23" customFormat="1" x14ac:dyDescent="0.25"/>
    <row r="222" s="23" customFormat="1" x14ac:dyDescent="0.25"/>
    <row r="223" s="23" customFormat="1" x14ac:dyDescent="0.25"/>
    <row r="224" s="23" customFormat="1" x14ac:dyDescent="0.25"/>
    <row r="225" s="23" customFormat="1" x14ac:dyDescent="0.25"/>
    <row r="226" s="23" customFormat="1" x14ac:dyDescent="0.25"/>
    <row r="227" s="23" customFormat="1" x14ac:dyDescent="0.25"/>
    <row r="228" s="23" customFormat="1" x14ac:dyDescent="0.25"/>
    <row r="229" s="23" customFormat="1" x14ac:dyDescent="0.25"/>
    <row r="230" s="23" customFormat="1" x14ac:dyDescent="0.25"/>
    <row r="231" s="23" customFormat="1" x14ac:dyDescent="0.25"/>
    <row r="232" s="23" customFormat="1" x14ac:dyDescent="0.25"/>
    <row r="233" s="23" customFormat="1" x14ac:dyDescent="0.25"/>
    <row r="234" s="23" customFormat="1" x14ac:dyDescent="0.25"/>
    <row r="235" s="23" customFormat="1" x14ac:dyDescent="0.25"/>
    <row r="236" s="23" customFormat="1" x14ac:dyDescent="0.25"/>
    <row r="237" s="23" customFormat="1" x14ac:dyDescent="0.25"/>
    <row r="238" s="23" customFormat="1" x14ac:dyDescent="0.25"/>
    <row r="239" s="23" customFormat="1" x14ac:dyDescent="0.25"/>
    <row r="240" s="23" customFormat="1" x14ac:dyDescent="0.25"/>
    <row r="241" s="23" customFormat="1" x14ac:dyDescent="0.25"/>
    <row r="242" s="23" customFormat="1" x14ac:dyDescent="0.25"/>
    <row r="243" s="23" customFormat="1" x14ac:dyDescent="0.25"/>
    <row r="244" s="23" customFormat="1" x14ac:dyDescent="0.25"/>
    <row r="245" s="23" customFormat="1" x14ac:dyDescent="0.25"/>
    <row r="246" s="23" customFormat="1" x14ac:dyDescent="0.25"/>
    <row r="247" s="23" customFormat="1" x14ac:dyDescent="0.25"/>
    <row r="248" s="23" customFormat="1" x14ac:dyDescent="0.25"/>
    <row r="249" s="23" customFormat="1" x14ac:dyDescent="0.25"/>
    <row r="250" s="23" customFormat="1" x14ac:dyDescent="0.25"/>
    <row r="251" s="23" customFormat="1" x14ac:dyDescent="0.25"/>
    <row r="252" s="23" customFormat="1" x14ac:dyDescent="0.25"/>
    <row r="253" s="23" customFormat="1" x14ac:dyDescent="0.25"/>
    <row r="254" s="23" customFormat="1" x14ac:dyDescent="0.25"/>
    <row r="255" s="23" customFormat="1" x14ac:dyDescent="0.25"/>
    <row r="256" s="23" customFormat="1" x14ac:dyDescent="0.25"/>
    <row r="257" s="23" customFormat="1" x14ac:dyDescent="0.25"/>
    <row r="258" s="23" customFormat="1" x14ac:dyDescent="0.25"/>
    <row r="259" s="23" customFormat="1" x14ac:dyDescent="0.25"/>
    <row r="260" s="23" customFormat="1" x14ac:dyDescent="0.25"/>
    <row r="261" s="23" customFormat="1" x14ac:dyDescent="0.25"/>
    <row r="262" s="23" customFormat="1" x14ac:dyDescent="0.25"/>
    <row r="263" s="23" customFormat="1" x14ac:dyDescent="0.25"/>
    <row r="264" s="23" customFormat="1" x14ac:dyDescent="0.25"/>
    <row r="265" s="23" customFormat="1" x14ac:dyDescent="0.25"/>
    <row r="266" s="23" customFormat="1" x14ac:dyDescent="0.25"/>
    <row r="267" s="23" customFormat="1" x14ac:dyDescent="0.25"/>
    <row r="268" s="23" customFormat="1" x14ac:dyDescent="0.25"/>
    <row r="269" s="23" customFormat="1" x14ac:dyDescent="0.25"/>
    <row r="270" s="23" customFormat="1" x14ac:dyDescent="0.25"/>
    <row r="271" s="23" customFormat="1" x14ac:dyDescent="0.25"/>
    <row r="272" s="23" customFormat="1" x14ac:dyDescent="0.25"/>
    <row r="273" s="23" customFormat="1" x14ac:dyDescent="0.25"/>
    <row r="274" s="23" customFormat="1" x14ac:dyDescent="0.25"/>
    <row r="275" s="23" customFormat="1" x14ac:dyDescent="0.25"/>
    <row r="276" s="23" customFormat="1" x14ac:dyDescent="0.25"/>
    <row r="277" s="23" customFormat="1" x14ac:dyDescent="0.25"/>
    <row r="278" s="23" customFormat="1" x14ac:dyDescent="0.25"/>
    <row r="279" s="23" customFormat="1" x14ac:dyDescent="0.25"/>
    <row r="280" s="23" customFormat="1" x14ac:dyDescent="0.25"/>
    <row r="281" s="23" customFormat="1" x14ac:dyDescent="0.25"/>
    <row r="282" s="23" customFormat="1" x14ac:dyDescent="0.25"/>
    <row r="283" s="23" customFormat="1" x14ac:dyDescent="0.25"/>
    <row r="284" s="23" customFormat="1" x14ac:dyDescent="0.25"/>
    <row r="285" s="23" customFormat="1" x14ac:dyDescent="0.25"/>
    <row r="286" s="23" customFormat="1" x14ac:dyDescent="0.25"/>
    <row r="287" s="23" customFormat="1" x14ac:dyDescent="0.25"/>
    <row r="288" s="23" customFormat="1" x14ac:dyDescent="0.25"/>
    <row r="289" s="23" customFormat="1" x14ac:dyDescent="0.25"/>
    <row r="290" s="23" customFormat="1" x14ac:dyDescent="0.25"/>
    <row r="291" s="23" customFormat="1" x14ac:dyDescent="0.25"/>
    <row r="292" s="23" customFormat="1" x14ac:dyDescent="0.25"/>
    <row r="293" s="23" customFormat="1" x14ac:dyDescent="0.25"/>
    <row r="294" s="23" customFormat="1" x14ac:dyDescent="0.25"/>
    <row r="295" s="23" customFormat="1" x14ac:dyDescent="0.25"/>
    <row r="296" s="23" customFormat="1" x14ac:dyDescent="0.25"/>
    <row r="297" s="23" customFormat="1" x14ac:dyDescent="0.25"/>
    <row r="298" s="23" customFormat="1" x14ac:dyDescent="0.25"/>
    <row r="299" s="23" customFormat="1" x14ac:dyDescent="0.25"/>
    <row r="300" s="23" customFormat="1" x14ac:dyDescent="0.25"/>
    <row r="301" s="23" customFormat="1" x14ac:dyDescent="0.25"/>
    <row r="302" s="23" customFormat="1" x14ac:dyDescent="0.25"/>
    <row r="303" s="23" customFormat="1" x14ac:dyDescent="0.25"/>
    <row r="304" s="23" customFormat="1" x14ac:dyDescent="0.25"/>
    <row r="305" s="23" customFormat="1" x14ac:dyDescent="0.25"/>
    <row r="306" s="23" customFormat="1" x14ac:dyDescent="0.25"/>
    <row r="307" s="23" customFormat="1" x14ac:dyDescent="0.25"/>
    <row r="308" s="23" customFormat="1" x14ac:dyDescent="0.25"/>
    <row r="309" s="23" customFormat="1" x14ac:dyDescent="0.25"/>
    <row r="310" s="23" customFormat="1" x14ac:dyDescent="0.25"/>
    <row r="311" s="23" customFormat="1" x14ac:dyDescent="0.25"/>
    <row r="312" s="23" customFormat="1" x14ac:dyDescent="0.25"/>
    <row r="313" s="23" customFormat="1" x14ac:dyDescent="0.25"/>
    <row r="314" s="23" customFormat="1" x14ac:dyDescent="0.25"/>
    <row r="315" s="23" customFormat="1" x14ac:dyDescent="0.25"/>
    <row r="316" s="23" customFormat="1" x14ac:dyDescent="0.25"/>
    <row r="317" s="23" customFormat="1" x14ac:dyDescent="0.25"/>
    <row r="318" s="23" customFormat="1" x14ac:dyDescent="0.25"/>
    <row r="319" s="23" customFormat="1" x14ac:dyDescent="0.25"/>
    <row r="320" s="23" customFormat="1" x14ac:dyDescent="0.25"/>
    <row r="321" s="23" customFormat="1" x14ac:dyDescent="0.25"/>
    <row r="322" s="23" customFormat="1" x14ac:dyDescent="0.25"/>
    <row r="323" s="23" customFormat="1" x14ac:dyDescent="0.25"/>
    <row r="324" s="23" customFormat="1" x14ac:dyDescent="0.25"/>
    <row r="325" s="23" customFormat="1" x14ac:dyDescent="0.25"/>
    <row r="326" s="23" customFormat="1" x14ac:dyDescent="0.25"/>
    <row r="327" s="23" customFormat="1" x14ac:dyDescent="0.25"/>
    <row r="328" s="23" customFormat="1" x14ac:dyDescent="0.25"/>
    <row r="329" s="23" customFormat="1" x14ac:dyDescent="0.25"/>
    <row r="330" s="23" customFormat="1" x14ac:dyDescent="0.25"/>
    <row r="331" s="23" customFormat="1" x14ac:dyDescent="0.25"/>
    <row r="332" s="23" customFormat="1" x14ac:dyDescent="0.25"/>
    <row r="333" s="23" customFormat="1" x14ac:dyDescent="0.25"/>
    <row r="334" s="23" customFormat="1" x14ac:dyDescent="0.25"/>
    <row r="335" s="23" customFormat="1" x14ac:dyDescent="0.25"/>
    <row r="336" s="23" customFormat="1" x14ac:dyDescent="0.25"/>
    <row r="337" s="23" customFormat="1" x14ac:dyDescent="0.25"/>
    <row r="338" s="23" customFormat="1" x14ac:dyDescent="0.25"/>
    <row r="339" s="23" customFormat="1" x14ac:dyDescent="0.25"/>
  </sheetData>
  <mergeCells count="1">
    <mergeCell ref="B2:D5"/>
  </mergeCells>
  <printOptions horizontalCentered="1"/>
  <pageMargins left="0" right="0" top="0.74803149606299213" bottom="0.74803149606299213" header="0.31496062992125984" footer="0.31496062992125984"/>
  <pageSetup scale="3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R221"/>
  <sheetViews>
    <sheetView tabSelected="1" topLeftCell="B1" zoomScale="82" zoomScaleNormal="82" workbookViewId="0">
      <pane xSplit="1" ySplit="2" topLeftCell="J8" activePane="bottomRight" state="frozen"/>
      <selection pane="topRight" activeCell="C1" sqref="C1"/>
      <selection pane="bottomLeft" activeCell="B3" sqref="B3"/>
      <selection pane="bottomRight" activeCell="F107" sqref="F107:F114"/>
    </sheetView>
  </sheetViews>
  <sheetFormatPr baseColWidth="10" defaultColWidth="30.5703125" defaultRowHeight="15.75" outlineLevelCol="1" x14ac:dyDescent="0.25"/>
  <cols>
    <col min="1" max="1" width="30.5703125" style="294"/>
    <col min="2" max="4" width="30.5703125" style="8" outlineLevel="1"/>
    <col min="5" max="6" width="30.5703125" style="295"/>
    <col min="7" max="8" width="30.5703125" style="9"/>
    <col min="9" max="9" width="30.5703125" style="296" outlineLevel="1"/>
    <col min="10" max="10" width="30.5703125" style="10"/>
    <col min="11" max="12" width="10.7109375" style="9" customWidth="1"/>
    <col min="13" max="20" width="10.7109375" style="8" customWidth="1"/>
    <col min="21" max="21" width="13.28515625" style="8" customWidth="1"/>
    <col min="22" max="25" width="30.5703125" style="8"/>
    <col min="26" max="26" width="30.5703125" style="68"/>
    <col min="27" max="27" width="30.5703125" style="290"/>
    <col min="28" max="28" width="30.5703125" style="68"/>
    <col min="29" max="44" width="30.5703125" style="22"/>
    <col min="45" max="16384" width="30.5703125" style="7"/>
  </cols>
  <sheetData>
    <row r="1" spans="1:44" s="14" customFormat="1" ht="36" customHeight="1" x14ac:dyDescent="0.25">
      <c r="A1" s="56" t="s">
        <v>1</v>
      </c>
      <c r="B1" s="435" t="s">
        <v>2</v>
      </c>
      <c r="C1" s="435"/>
      <c r="D1" s="56" t="s">
        <v>147</v>
      </c>
      <c r="E1" s="722">
        <v>2023</v>
      </c>
      <c r="F1" s="630"/>
      <c r="G1" s="630"/>
      <c r="H1" s="630"/>
      <c r="I1" s="630"/>
      <c r="J1" s="630"/>
      <c r="K1" s="630"/>
      <c r="L1" s="630"/>
      <c r="M1" s="630"/>
      <c r="N1" s="630"/>
      <c r="O1" s="630"/>
      <c r="P1" s="630"/>
      <c r="Q1" s="630"/>
      <c r="R1" s="630"/>
      <c r="S1" s="630"/>
      <c r="T1" s="630"/>
      <c r="U1" s="630"/>
      <c r="V1" s="630"/>
      <c r="W1" s="630"/>
      <c r="X1" s="630"/>
      <c r="Y1" s="630"/>
      <c r="Z1" s="630"/>
      <c r="AA1" s="630"/>
      <c r="AB1" s="630"/>
      <c r="AC1" s="70"/>
      <c r="AD1" s="70"/>
      <c r="AE1" s="70"/>
      <c r="AF1" s="70"/>
      <c r="AG1" s="70"/>
      <c r="AH1" s="70"/>
      <c r="AI1" s="70"/>
      <c r="AJ1" s="70"/>
      <c r="AK1" s="70"/>
      <c r="AL1" s="70"/>
      <c r="AM1" s="70"/>
      <c r="AN1" s="70"/>
      <c r="AO1" s="70"/>
      <c r="AP1" s="70"/>
      <c r="AQ1" s="70"/>
      <c r="AR1" s="70"/>
    </row>
    <row r="2" spans="1:44" ht="75" customHeight="1" x14ac:dyDescent="0.2">
      <c r="A2" s="254" t="s">
        <v>4</v>
      </c>
      <c r="B2" s="255" t="s">
        <v>5</v>
      </c>
      <c r="C2" s="255" t="s">
        <v>286</v>
      </c>
      <c r="D2" s="256" t="s">
        <v>7</v>
      </c>
      <c r="E2" s="257" t="s">
        <v>8</v>
      </c>
      <c r="F2" s="28" t="s">
        <v>288</v>
      </c>
      <c r="G2" s="258" t="s">
        <v>10</v>
      </c>
      <c r="H2" s="258" t="s">
        <v>11</v>
      </c>
      <c r="I2" s="259" t="s">
        <v>12</v>
      </c>
      <c r="J2" s="258" t="s">
        <v>13</v>
      </c>
      <c r="K2" s="723" t="s">
        <v>14</v>
      </c>
      <c r="L2" s="723"/>
      <c r="M2" s="260">
        <v>44986</v>
      </c>
      <c r="N2" s="260">
        <v>45078</v>
      </c>
      <c r="O2" s="260">
        <v>45170</v>
      </c>
      <c r="P2" s="260">
        <v>45261</v>
      </c>
      <c r="Q2" s="148" t="s">
        <v>15</v>
      </c>
      <c r="R2" s="148" t="s">
        <v>16</v>
      </c>
      <c r="S2" s="148" t="s">
        <v>17</v>
      </c>
      <c r="T2" s="148" t="s">
        <v>18</v>
      </c>
      <c r="U2" s="148" t="s">
        <v>19</v>
      </c>
      <c r="V2" s="148" t="s">
        <v>20</v>
      </c>
      <c r="W2" s="148" t="s">
        <v>21</v>
      </c>
      <c r="X2" s="148" t="s">
        <v>22</v>
      </c>
      <c r="Y2" s="148" t="s">
        <v>23</v>
      </c>
      <c r="Z2" s="99" t="s">
        <v>149</v>
      </c>
      <c r="AA2" s="112" t="s">
        <v>25</v>
      </c>
      <c r="AB2" s="99" t="s">
        <v>26</v>
      </c>
    </row>
    <row r="3" spans="1:44" ht="49.9" customHeight="1" x14ac:dyDescent="0.2">
      <c r="A3" s="724" t="s">
        <v>891</v>
      </c>
      <c r="B3" s="725" t="s">
        <v>892</v>
      </c>
      <c r="C3" s="728" t="s">
        <v>893</v>
      </c>
      <c r="D3" s="729" t="s">
        <v>894</v>
      </c>
      <c r="E3" s="728" t="s">
        <v>895</v>
      </c>
      <c r="F3" s="730">
        <v>111</v>
      </c>
      <c r="G3" s="733" t="s">
        <v>896</v>
      </c>
      <c r="H3" s="737" t="s">
        <v>897</v>
      </c>
      <c r="I3" s="740">
        <f>+W3</f>
        <v>0.60270000000000001</v>
      </c>
      <c r="J3" s="737" t="s">
        <v>898</v>
      </c>
      <c r="K3" s="261">
        <v>0.1</v>
      </c>
      <c r="L3" s="82" t="s">
        <v>35</v>
      </c>
      <c r="M3" s="262">
        <v>0.2</v>
      </c>
      <c r="N3" s="262">
        <v>0.8</v>
      </c>
      <c r="O3" s="262">
        <v>1</v>
      </c>
      <c r="P3" s="263">
        <v>1</v>
      </c>
      <c r="Q3" s="6">
        <f>+SUM(M3:M3)*K3</f>
        <v>2.0000000000000004E-2</v>
      </c>
      <c r="R3" s="6">
        <f>+SUM(N3:N3)*K3</f>
        <v>8.0000000000000016E-2</v>
      </c>
      <c r="S3" s="6">
        <f>+SUM(O3:O3)*K3</f>
        <v>0.1</v>
      </c>
      <c r="T3" s="6">
        <f>+SUM(P3:P3)*K3</f>
        <v>0.1</v>
      </c>
      <c r="U3" s="149">
        <f>+MAX(Q3:T3)</f>
        <v>0.1</v>
      </c>
      <c r="V3" s="564">
        <f>+Q4+Q6+Q8+Q10</f>
        <v>0.48270000000000002</v>
      </c>
      <c r="W3" s="564">
        <f>+R4+R6+R8+R10</f>
        <v>0.60270000000000001</v>
      </c>
      <c r="X3" s="564">
        <f t="shared" ref="X3:Y3" si="0">+S4+S6+S8+S10</f>
        <v>0</v>
      </c>
      <c r="Y3" s="564">
        <f t="shared" si="0"/>
        <v>0</v>
      </c>
      <c r="Z3" s="734" t="s">
        <v>750</v>
      </c>
      <c r="AA3" s="561" t="s">
        <v>899</v>
      </c>
      <c r="AB3" s="734" t="s">
        <v>900</v>
      </c>
    </row>
    <row r="4" spans="1:44" ht="49.9" customHeight="1" x14ac:dyDescent="0.2">
      <c r="A4" s="724"/>
      <c r="B4" s="726"/>
      <c r="C4" s="728"/>
      <c r="D4" s="729"/>
      <c r="E4" s="728"/>
      <c r="F4" s="731"/>
      <c r="G4" s="733"/>
      <c r="H4" s="737"/>
      <c r="I4" s="740"/>
      <c r="J4" s="737"/>
      <c r="K4" s="264">
        <v>0.1</v>
      </c>
      <c r="L4" s="172" t="s">
        <v>39</v>
      </c>
      <c r="M4" s="265">
        <v>0</v>
      </c>
      <c r="N4" s="265">
        <v>0.8</v>
      </c>
      <c r="O4" s="265">
        <v>0</v>
      </c>
      <c r="P4" s="265">
        <v>0</v>
      </c>
      <c r="Q4" s="165">
        <f>+SUM(M4:M4)*K4</f>
        <v>0</v>
      </c>
      <c r="R4" s="165">
        <f t="shared" ref="R4:R71" si="1">+SUM(N4:N4)*K4</f>
        <v>8.0000000000000016E-2</v>
      </c>
      <c r="S4" s="165">
        <f t="shared" ref="S4:S71" si="2">+SUM(O4:O4)*K4</f>
        <v>0</v>
      </c>
      <c r="T4" s="165">
        <f t="shared" ref="T4:T71" si="3">+SUM(P4:P4)*K4</f>
        <v>0</v>
      </c>
      <c r="U4" s="166">
        <f t="shared" ref="U4:U71" si="4">+MAX(Q4:T4)</f>
        <v>8.0000000000000016E-2</v>
      </c>
      <c r="V4" s="564"/>
      <c r="W4" s="564"/>
      <c r="X4" s="564"/>
      <c r="Y4" s="564"/>
      <c r="Z4" s="735"/>
      <c r="AA4" s="562"/>
      <c r="AB4" s="735"/>
    </row>
    <row r="5" spans="1:44" ht="49.9" customHeight="1" x14ac:dyDescent="0.2">
      <c r="A5" s="724"/>
      <c r="B5" s="726"/>
      <c r="C5" s="728"/>
      <c r="D5" s="729"/>
      <c r="E5" s="728"/>
      <c r="F5" s="731"/>
      <c r="G5" s="733"/>
      <c r="H5" s="737" t="s">
        <v>901</v>
      </c>
      <c r="I5" s="740"/>
      <c r="J5" s="737" t="s">
        <v>902</v>
      </c>
      <c r="K5" s="261">
        <v>0.7</v>
      </c>
      <c r="L5" s="82" t="s">
        <v>35</v>
      </c>
      <c r="M5" s="262">
        <v>0.05</v>
      </c>
      <c r="N5" s="262">
        <v>0.3</v>
      </c>
      <c r="O5" s="262">
        <v>0.6</v>
      </c>
      <c r="P5" s="263">
        <v>1</v>
      </c>
      <c r="Q5" s="6">
        <f t="shared" ref="Q5:Q72" si="5">+SUM(M5:M5)*K5</f>
        <v>3.4999999999999996E-2</v>
      </c>
      <c r="R5" s="6">
        <f t="shared" si="1"/>
        <v>0.21</v>
      </c>
      <c r="S5" s="6">
        <f t="shared" si="2"/>
        <v>0.42</v>
      </c>
      <c r="T5" s="6">
        <f t="shared" si="3"/>
        <v>0.7</v>
      </c>
      <c r="U5" s="149">
        <f t="shared" si="4"/>
        <v>0.7</v>
      </c>
      <c r="V5" s="564"/>
      <c r="W5" s="564"/>
      <c r="X5" s="564"/>
      <c r="Y5" s="564"/>
      <c r="Z5" s="735"/>
      <c r="AA5" s="562"/>
      <c r="AB5" s="735"/>
    </row>
    <row r="6" spans="1:44" ht="49.9" customHeight="1" x14ac:dyDescent="0.2">
      <c r="A6" s="724"/>
      <c r="B6" s="726"/>
      <c r="C6" s="728"/>
      <c r="D6" s="729"/>
      <c r="E6" s="728"/>
      <c r="F6" s="731"/>
      <c r="G6" s="733"/>
      <c r="H6" s="737"/>
      <c r="I6" s="740"/>
      <c r="J6" s="737"/>
      <c r="K6" s="264">
        <v>0.7</v>
      </c>
      <c r="L6" s="172" t="s">
        <v>39</v>
      </c>
      <c r="M6" s="265">
        <v>0.66100000000000003</v>
      </c>
      <c r="N6" s="265">
        <v>0.66100000000000003</v>
      </c>
      <c r="O6" s="265">
        <v>0</v>
      </c>
      <c r="P6" s="265">
        <v>0</v>
      </c>
      <c r="Q6" s="165">
        <f t="shared" si="5"/>
        <v>0.4627</v>
      </c>
      <c r="R6" s="165">
        <f t="shared" si="1"/>
        <v>0.4627</v>
      </c>
      <c r="S6" s="165">
        <f t="shared" si="2"/>
        <v>0</v>
      </c>
      <c r="T6" s="165">
        <f t="shared" si="3"/>
        <v>0</v>
      </c>
      <c r="U6" s="166">
        <f t="shared" si="4"/>
        <v>0.4627</v>
      </c>
      <c r="V6" s="564"/>
      <c r="W6" s="564"/>
      <c r="X6" s="564"/>
      <c r="Y6" s="564"/>
      <c r="Z6" s="735"/>
      <c r="AA6" s="562"/>
      <c r="AB6" s="735"/>
    </row>
    <row r="7" spans="1:44" ht="49.9" customHeight="1" x14ac:dyDescent="0.2">
      <c r="A7" s="724"/>
      <c r="B7" s="726"/>
      <c r="C7" s="728"/>
      <c r="D7" s="729"/>
      <c r="E7" s="728"/>
      <c r="F7" s="731"/>
      <c r="G7" s="733"/>
      <c r="H7" s="737" t="s">
        <v>903</v>
      </c>
      <c r="I7" s="740"/>
      <c r="J7" s="738" t="s">
        <v>904</v>
      </c>
      <c r="K7" s="261">
        <v>0.1</v>
      </c>
      <c r="L7" s="82" t="s">
        <v>35</v>
      </c>
      <c r="M7" s="262">
        <v>0.1</v>
      </c>
      <c r="N7" s="262">
        <v>0.3</v>
      </c>
      <c r="O7" s="262">
        <v>0.6</v>
      </c>
      <c r="P7" s="263">
        <v>1</v>
      </c>
      <c r="Q7" s="6">
        <f t="shared" si="5"/>
        <v>1.0000000000000002E-2</v>
      </c>
      <c r="R7" s="6">
        <f t="shared" si="1"/>
        <v>0.03</v>
      </c>
      <c r="S7" s="6">
        <f t="shared" si="2"/>
        <v>0.06</v>
      </c>
      <c r="T7" s="6">
        <f t="shared" si="3"/>
        <v>0.1</v>
      </c>
      <c r="U7" s="149">
        <f t="shared" si="4"/>
        <v>0.1</v>
      </c>
      <c r="V7" s="564"/>
      <c r="W7" s="564"/>
      <c r="X7" s="564"/>
      <c r="Y7" s="564"/>
      <c r="Z7" s="735"/>
      <c r="AA7" s="562"/>
      <c r="AB7" s="735"/>
    </row>
    <row r="8" spans="1:44" ht="49.9" customHeight="1" x14ac:dyDescent="0.2">
      <c r="A8" s="724"/>
      <c r="B8" s="726"/>
      <c r="C8" s="728"/>
      <c r="D8" s="729"/>
      <c r="E8" s="728"/>
      <c r="F8" s="731"/>
      <c r="G8" s="733"/>
      <c r="H8" s="737"/>
      <c r="I8" s="740"/>
      <c r="J8" s="738"/>
      <c r="K8" s="264">
        <v>0.1</v>
      </c>
      <c r="L8" s="172" t="s">
        <v>39</v>
      </c>
      <c r="M8" s="265">
        <v>0.1</v>
      </c>
      <c r="N8" s="265">
        <v>0.3</v>
      </c>
      <c r="O8" s="265">
        <v>0</v>
      </c>
      <c r="P8" s="265">
        <v>0</v>
      </c>
      <c r="Q8" s="165">
        <f t="shared" si="5"/>
        <v>1.0000000000000002E-2</v>
      </c>
      <c r="R8" s="165">
        <f t="shared" si="1"/>
        <v>0.03</v>
      </c>
      <c r="S8" s="165">
        <f t="shared" si="2"/>
        <v>0</v>
      </c>
      <c r="T8" s="165">
        <f t="shared" si="3"/>
        <v>0</v>
      </c>
      <c r="U8" s="166">
        <f t="shared" si="4"/>
        <v>0.03</v>
      </c>
      <c r="V8" s="564"/>
      <c r="W8" s="564"/>
      <c r="X8" s="564"/>
      <c r="Y8" s="564"/>
      <c r="Z8" s="735"/>
      <c r="AA8" s="562"/>
      <c r="AB8" s="735"/>
    </row>
    <row r="9" spans="1:44" ht="49.9" customHeight="1" x14ac:dyDescent="0.2">
      <c r="A9" s="724"/>
      <c r="B9" s="726"/>
      <c r="C9" s="728"/>
      <c r="D9" s="729"/>
      <c r="E9" s="728"/>
      <c r="F9" s="731"/>
      <c r="G9" s="733"/>
      <c r="H9" s="739" t="s">
        <v>905</v>
      </c>
      <c r="I9" s="740"/>
      <c r="J9" s="737" t="s">
        <v>906</v>
      </c>
      <c r="K9" s="261">
        <v>0.1</v>
      </c>
      <c r="L9" s="82" t="s">
        <v>35</v>
      </c>
      <c r="M9" s="262">
        <v>0.1</v>
      </c>
      <c r="N9" s="262">
        <v>0.3</v>
      </c>
      <c r="O9" s="262">
        <v>0.6</v>
      </c>
      <c r="P9" s="263">
        <v>1</v>
      </c>
      <c r="Q9" s="6">
        <f t="shared" si="5"/>
        <v>1.0000000000000002E-2</v>
      </c>
      <c r="R9" s="6">
        <f t="shared" si="1"/>
        <v>0.03</v>
      </c>
      <c r="S9" s="6">
        <f t="shared" si="2"/>
        <v>0.06</v>
      </c>
      <c r="T9" s="6">
        <f t="shared" si="3"/>
        <v>0.1</v>
      </c>
      <c r="U9" s="149">
        <f t="shared" si="4"/>
        <v>0.1</v>
      </c>
      <c r="V9" s="564"/>
      <c r="W9" s="564"/>
      <c r="X9" s="564"/>
      <c r="Y9" s="564"/>
      <c r="Z9" s="735"/>
      <c r="AA9" s="562"/>
      <c r="AB9" s="735"/>
    </row>
    <row r="10" spans="1:44" ht="49.9" customHeight="1" x14ac:dyDescent="0.2">
      <c r="A10" s="724"/>
      <c r="B10" s="726"/>
      <c r="C10" s="728"/>
      <c r="D10" s="729"/>
      <c r="E10" s="728"/>
      <c r="F10" s="732"/>
      <c r="G10" s="733"/>
      <c r="H10" s="739"/>
      <c r="I10" s="740"/>
      <c r="J10" s="737"/>
      <c r="K10" s="264">
        <v>0.1</v>
      </c>
      <c r="L10" s="172" t="s">
        <v>39</v>
      </c>
      <c r="M10" s="265">
        <v>0.1</v>
      </c>
      <c r="N10" s="265">
        <v>0.3</v>
      </c>
      <c r="O10" s="265">
        <v>0</v>
      </c>
      <c r="P10" s="265">
        <v>0</v>
      </c>
      <c r="Q10" s="165">
        <f t="shared" si="5"/>
        <v>1.0000000000000002E-2</v>
      </c>
      <c r="R10" s="165">
        <f t="shared" si="1"/>
        <v>0.03</v>
      </c>
      <c r="S10" s="165">
        <f t="shared" si="2"/>
        <v>0</v>
      </c>
      <c r="T10" s="165">
        <f t="shared" si="3"/>
        <v>0</v>
      </c>
      <c r="U10" s="166">
        <f t="shared" si="4"/>
        <v>0.03</v>
      </c>
      <c r="V10" s="564"/>
      <c r="W10" s="564"/>
      <c r="X10" s="564"/>
      <c r="Y10" s="564"/>
      <c r="Z10" s="735"/>
      <c r="AA10" s="562"/>
      <c r="AB10" s="735"/>
    </row>
    <row r="11" spans="1:44" ht="49.9" customHeight="1" x14ac:dyDescent="0.2">
      <c r="A11" s="724" t="s">
        <v>907</v>
      </c>
      <c r="B11" s="726"/>
      <c r="C11" s="728" t="s">
        <v>908</v>
      </c>
      <c r="D11" s="729"/>
      <c r="E11" s="728" t="s">
        <v>909</v>
      </c>
      <c r="F11" s="742">
        <v>112</v>
      </c>
      <c r="G11" s="750" t="s">
        <v>910</v>
      </c>
      <c r="H11" s="739" t="s">
        <v>911</v>
      </c>
      <c r="I11" s="740">
        <f>+W11</f>
        <v>4.9000000000000002E-2</v>
      </c>
      <c r="J11" s="737" t="s">
        <v>912</v>
      </c>
      <c r="K11" s="266">
        <v>0.7</v>
      </c>
      <c r="L11" s="82" t="s">
        <v>35</v>
      </c>
      <c r="M11" s="262">
        <v>0.05</v>
      </c>
      <c r="N11" s="262">
        <v>0.25</v>
      </c>
      <c r="O11" s="262">
        <v>0.5</v>
      </c>
      <c r="P11" s="263">
        <v>1</v>
      </c>
      <c r="Q11" s="6">
        <f t="shared" si="5"/>
        <v>3.4999999999999996E-2</v>
      </c>
      <c r="R11" s="6">
        <f t="shared" si="1"/>
        <v>0.17499999999999999</v>
      </c>
      <c r="S11" s="6">
        <f t="shared" si="2"/>
        <v>0.35</v>
      </c>
      <c r="T11" s="6">
        <f t="shared" si="3"/>
        <v>0.7</v>
      </c>
      <c r="U11" s="149">
        <f t="shared" si="4"/>
        <v>0.7</v>
      </c>
      <c r="V11" s="564">
        <f>+Q12+Q14+Q16</f>
        <v>3.4999999999999996E-2</v>
      </c>
      <c r="W11" s="564">
        <f t="shared" ref="W11:Y11" si="6">+R12+R14+R16</f>
        <v>4.9000000000000002E-2</v>
      </c>
      <c r="X11" s="564">
        <f t="shared" si="6"/>
        <v>0</v>
      </c>
      <c r="Y11" s="564">
        <f t="shared" si="6"/>
        <v>0</v>
      </c>
      <c r="Z11" s="735"/>
      <c r="AA11" s="562"/>
      <c r="AB11" s="735"/>
    </row>
    <row r="12" spans="1:44" ht="64.5" customHeight="1" x14ac:dyDescent="0.2">
      <c r="A12" s="724"/>
      <c r="B12" s="726"/>
      <c r="C12" s="728"/>
      <c r="D12" s="729"/>
      <c r="E12" s="728"/>
      <c r="F12" s="731"/>
      <c r="G12" s="750"/>
      <c r="H12" s="739"/>
      <c r="I12" s="741"/>
      <c r="J12" s="737"/>
      <c r="K12" s="264">
        <v>0.7</v>
      </c>
      <c r="L12" s="172" t="s">
        <v>39</v>
      </c>
      <c r="M12" s="265">
        <v>0.05</v>
      </c>
      <c r="N12" s="265">
        <v>7.0000000000000007E-2</v>
      </c>
      <c r="O12" s="265">
        <v>0</v>
      </c>
      <c r="P12" s="265">
        <v>0</v>
      </c>
      <c r="Q12" s="165">
        <f t="shared" si="5"/>
        <v>3.4999999999999996E-2</v>
      </c>
      <c r="R12" s="165">
        <f>+SUM(N12:N12)*K12</f>
        <v>4.9000000000000002E-2</v>
      </c>
      <c r="S12" s="165">
        <f t="shared" si="2"/>
        <v>0</v>
      </c>
      <c r="T12" s="165">
        <f t="shared" si="3"/>
        <v>0</v>
      </c>
      <c r="U12" s="166">
        <f t="shared" si="4"/>
        <v>4.9000000000000002E-2</v>
      </c>
      <c r="V12" s="564"/>
      <c r="W12" s="564"/>
      <c r="X12" s="564"/>
      <c r="Y12" s="564"/>
      <c r="Z12" s="735"/>
      <c r="AA12" s="562"/>
      <c r="AB12" s="735"/>
    </row>
    <row r="13" spans="1:44" ht="49.9" customHeight="1" x14ac:dyDescent="0.2">
      <c r="A13" s="724"/>
      <c r="B13" s="726"/>
      <c r="C13" s="728"/>
      <c r="D13" s="729"/>
      <c r="E13" s="728"/>
      <c r="F13" s="731"/>
      <c r="G13" s="750"/>
      <c r="H13" s="739" t="s">
        <v>911</v>
      </c>
      <c r="I13" s="741"/>
      <c r="J13" s="737" t="s">
        <v>913</v>
      </c>
      <c r="K13" s="266">
        <v>0.2</v>
      </c>
      <c r="L13" s="82" t="s">
        <v>35</v>
      </c>
      <c r="M13" s="262">
        <v>0.05</v>
      </c>
      <c r="N13" s="262">
        <v>0.25</v>
      </c>
      <c r="O13" s="262">
        <v>0.5</v>
      </c>
      <c r="P13" s="263">
        <v>1</v>
      </c>
      <c r="Q13" s="6">
        <f t="shared" si="5"/>
        <v>1.0000000000000002E-2</v>
      </c>
      <c r="R13" s="6">
        <f t="shared" si="1"/>
        <v>0.05</v>
      </c>
      <c r="S13" s="6">
        <f t="shared" si="2"/>
        <v>0.1</v>
      </c>
      <c r="T13" s="6">
        <f t="shared" si="3"/>
        <v>0.2</v>
      </c>
      <c r="U13" s="149">
        <f t="shared" si="4"/>
        <v>0.2</v>
      </c>
      <c r="V13" s="564"/>
      <c r="W13" s="564"/>
      <c r="X13" s="564"/>
      <c r="Y13" s="564"/>
      <c r="Z13" s="735"/>
      <c r="AA13" s="562"/>
      <c r="AB13" s="735"/>
    </row>
    <row r="14" spans="1:44" ht="49.9" customHeight="1" x14ac:dyDescent="0.2">
      <c r="A14" s="724"/>
      <c r="B14" s="726"/>
      <c r="C14" s="728"/>
      <c r="D14" s="729"/>
      <c r="E14" s="728"/>
      <c r="F14" s="731"/>
      <c r="G14" s="750"/>
      <c r="H14" s="739"/>
      <c r="I14" s="741"/>
      <c r="J14" s="737"/>
      <c r="K14" s="264">
        <v>0.2</v>
      </c>
      <c r="L14" s="172" t="s">
        <v>39</v>
      </c>
      <c r="M14" s="265">
        <v>0</v>
      </c>
      <c r="N14" s="265">
        <v>0</v>
      </c>
      <c r="O14" s="265">
        <v>0</v>
      </c>
      <c r="P14" s="265">
        <v>0</v>
      </c>
      <c r="Q14" s="165">
        <f t="shared" si="5"/>
        <v>0</v>
      </c>
      <c r="R14" s="165">
        <f t="shared" si="1"/>
        <v>0</v>
      </c>
      <c r="S14" s="165">
        <f t="shared" si="2"/>
        <v>0</v>
      </c>
      <c r="T14" s="165">
        <f t="shared" si="3"/>
        <v>0</v>
      </c>
      <c r="U14" s="166">
        <f t="shared" si="4"/>
        <v>0</v>
      </c>
      <c r="V14" s="564"/>
      <c r="W14" s="564"/>
      <c r="X14" s="564"/>
      <c r="Y14" s="564"/>
      <c r="Z14" s="735"/>
      <c r="AA14" s="562"/>
      <c r="AB14" s="735"/>
    </row>
    <row r="15" spans="1:44" ht="49.9" customHeight="1" x14ac:dyDescent="0.2">
      <c r="A15" s="724"/>
      <c r="B15" s="726"/>
      <c r="C15" s="728"/>
      <c r="D15" s="729"/>
      <c r="E15" s="728"/>
      <c r="F15" s="731"/>
      <c r="G15" s="750"/>
      <c r="H15" s="739" t="s">
        <v>914</v>
      </c>
      <c r="I15" s="741"/>
      <c r="J15" s="737" t="s">
        <v>915</v>
      </c>
      <c r="K15" s="266">
        <v>0.1</v>
      </c>
      <c r="L15" s="82" t="s">
        <v>35</v>
      </c>
      <c r="M15" s="262">
        <v>0</v>
      </c>
      <c r="N15" s="262">
        <v>0</v>
      </c>
      <c r="O15" s="262">
        <v>0</v>
      </c>
      <c r="P15" s="263">
        <v>1</v>
      </c>
      <c r="Q15" s="6">
        <f t="shared" si="5"/>
        <v>0</v>
      </c>
      <c r="R15" s="6">
        <f t="shared" si="1"/>
        <v>0</v>
      </c>
      <c r="S15" s="6">
        <f t="shared" si="2"/>
        <v>0</v>
      </c>
      <c r="T15" s="6">
        <f t="shared" si="3"/>
        <v>0.1</v>
      </c>
      <c r="U15" s="149">
        <f t="shared" si="4"/>
        <v>0.1</v>
      </c>
      <c r="V15" s="564"/>
      <c r="W15" s="564"/>
      <c r="X15" s="564"/>
      <c r="Y15" s="564"/>
      <c r="Z15" s="735"/>
      <c r="AA15" s="562"/>
      <c r="AB15" s="735"/>
    </row>
    <row r="16" spans="1:44" ht="49.9" customHeight="1" x14ac:dyDescent="0.2">
      <c r="A16" s="724"/>
      <c r="B16" s="726"/>
      <c r="C16" s="728"/>
      <c r="D16" s="729"/>
      <c r="E16" s="728"/>
      <c r="F16" s="732"/>
      <c r="G16" s="750"/>
      <c r="H16" s="739"/>
      <c r="I16" s="741"/>
      <c r="J16" s="737"/>
      <c r="K16" s="264">
        <v>0.1</v>
      </c>
      <c r="L16" s="172" t="s">
        <v>39</v>
      </c>
      <c r="M16" s="265">
        <v>0</v>
      </c>
      <c r="N16" s="265">
        <v>0</v>
      </c>
      <c r="O16" s="265">
        <v>0</v>
      </c>
      <c r="P16" s="265">
        <v>0</v>
      </c>
      <c r="Q16" s="165">
        <f t="shared" si="5"/>
        <v>0</v>
      </c>
      <c r="R16" s="165">
        <f t="shared" si="1"/>
        <v>0</v>
      </c>
      <c r="S16" s="165">
        <f t="shared" si="2"/>
        <v>0</v>
      </c>
      <c r="T16" s="165">
        <f t="shared" si="3"/>
        <v>0</v>
      </c>
      <c r="U16" s="166">
        <f t="shared" si="4"/>
        <v>0</v>
      </c>
      <c r="V16" s="564"/>
      <c r="W16" s="564"/>
      <c r="X16" s="564"/>
      <c r="Y16" s="564"/>
      <c r="Z16" s="735"/>
      <c r="AA16" s="562"/>
      <c r="AB16" s="735"/>
    </row>
    <row r="17" spans="1:28" ht="49.9" customHeight="1" x14ac:dyDescent="0.2">
      <c r="A17" s="724"/>
      <c r="B17" s="726"/>
      <c r="C17" s="728"/>
      <c r="D17" s="729"/>
      <c r="E17" s="728" t="s">
        <v>916</v>
      </c>
      <c r="F17" s="742">
        <v>113</v>
      </c>
      <c r="G17" s="743" t="s">
        <v>917</v>
      </c>
      <c r="H17" s="739" t="s">
        <v>918</v>
      </c>
      <c r="I17" s="740">
        <f>+W17</f>
        <v>0.44</v>
      </c>
      <c r="J17" s="737" t="s">
        <v>919</v>
      </c>
      <c r="K17" s="266">
        <v>0.1</v>
      </c>
      <c r="L17" s="82" t="s">
        <v>35</v>
      </c>
      <c r="M17" s="262">
        <v>1</v>
      </c>
      <c r="N17" s="262">
        <v>1</v>
      </c>
      <c r="O17" s="262">
        <v>1</v>
      </c>
      <c r="P17" s="263">
        <v>1</v>
      </c>
      <c r="Q17" s="6">
        <f t="shared" si="5"/>
        <v>0.1</v>
      </c>
      <c r="R17" s="6">
        <f t="shared" si="1"/>
        <v>0.1</v>
      </c>
      <c r="S17" s="6">
        <f t="shared" si="2"/>
        <v>0.1</v>
      </c>
      <c r="T17" s="6">
        <f t="shared" si="3"/>
        <v>0.1</v>
      </c>
      <c r="U17" s="149">
        <f t="shared" si="4"/>
        <v>0.1</v>
      </c>
      <c r="V17" s="564">
        <f>+Q18+Q20+Q22</f>
        <v>0.2</v>
      </c>
      <c r="W17" s="564">
        <f t="shared" ref="W17:Y17" si="7">+R18+R20+R22</f>
        <v>0.44</v>
      </c>
      <c r="X17" s="564">
        <f t="shared" si="7"/>
        <v>0</v>
      </c>
      <c r="Y17" s="564">
        <f t="shared" si="7"/>
        <v>0</v>
      </c>
      <c r="Z17" s="735"/>
      <c r="AA17" s="562"/>
      <c r="AB17" s="735"/>
    </row>
    <row r="18" spans="1:28" ht="57.75" customHeight="1" x14ac:dyDescent="0.2">
      <c r="A18" s="724"/>
      <c r="B18" s="726"/>
      <c r="C18" s="728"/>
      <c r="D18" s="729"/>
      <c r="E18" s="728"/>
      <c r="F18" s="731"/>
      <c r="G18" s="743"/>
      <c r="H18" s="739"/>
      <c r="I18" s="741"/>
      <c r="J18" s="737"/>
      <c r="K18" s="264">
        <v>0.1</v>
      </c>
      <c r="L18" s="172" t="s">
        <v>39</v>
      </c>
      <c r="M18" s="265">
        <v>1</v>
      </c>
      <c r="N18" s="265">
        <v>1</v>
      </c>
      <c r="O18" s="265">
        <v>0</v>
      </c>
      <c r="P18" s="265">
        <v>0</v>
      </c>
      <c r="Q18" s="165">
        <f t="shared" si="5"/>
        <v>0.1</v>
      </c>
      <c r="R18" s="165">
        <f t="shared" si="1"/>
        <v>0.1</v>
      </c>
      <c r="S18" s="165">
        <f t="shared" si="2"/>
        <v>0</v>
      </c>
      <c r="T18" s="165">
        <f t="shared" si="3"/>
        <v>0</v>
      </c>
      <c r="U18" s="166">
        <f t="shared" si="4"/>
        <v>0.1</v>
      </c>
      <c r="V18" s="564"/>
      <c r="W18" s="564"/>
      <c r="X18" s="564"/>
      <c r="Y18" s="564"/>
      <c r="Z18" s="735"/>
      <c r="AA18" s="562"/>
      <c r="AB18" s="735"/>
    </row>
    <row r="19" spans="1:28" ht="49.9" customHeight="1" x14ac:dyDescent="0.2">
      <c r="A19" s="724"/>
      <c r="B19" s="726"/>
      <c r="C19" s="728"/>
      <c r="D19" s="729"/>
      <c r="E19" s="728"/>
      <c r="F19" s="731"/>
      <c r="G19" s="743"/>
      <c r="H19" s="739"/>
      <c r="I19" s="741"/>
      <c r="J19" s="737" t="s">
        <v>920</v>
      </c>
      <c r="K19" s="266">
        <v>0.1</v>
      </c>
      <c r="L19" s="82" t="s">
        <v>35</v>
      </c>
      <c r="M19" s="262">
        <v>1</v>
      </c>
      <c r="N19" s="262">
        <v>1</v>
      </c>
      <c r="O19" s="262">
        <v>1</v>
      </c>
      <c r="P19" s="263">
        <v>1</v>
      </c>
      <c r="Q19" s="6">
        <f t="shared" si="5"/>
        <v>0.1</v>
      </c>
      <c r="R19" s="6">
        <f t="shared" si="1"/>
        <v>0.1</v>
      </c>
      <c r="S19" s="6">
        <f t="shared" si="2"/>
        <v>0.1</v>
      </c>
      <c r="T19" s="6">
        <f t="shared" si="3"/>
        <v>0.1</v>
      </c>
      <c r="U19" s="149">
        <f t="shared" si="4"/>
        <v>0.1</v>
      </c>
      <c r="V19" s="564"/>
      <c r="W19" s="564"/>
      <c r="X19" s="564"/>
      <c r="Y19" s="564"/>
      <c r="Z19" s="735"/>
      <c r="AA19" s="562"/>
      <c r="AB19" s="735"/>
    </row>
    <row r="20" spans="1:28" ht="61.5" customHeight="1" x14ac:dyDescent="0.2">
      <c r="A20" s="724"/>
      <c r="B20" s="726"/>
      <c r="C20" s="728"/>
      <c r="D20" s="729"/>
      <c r="E20" s="728"/>
      <c r="F20" s="731"/>
      <c r="G20" s="743"/>
      <c r="H20" s="739"/>
      <c r="I20" s="741"/>
      <c r="J20" s="737"/>
      <c r="K20" s="264">
        <v>0.1</v>
      </c>
      <c r="L20" s="172" t="s">
        <v>39</v>
      </c>
      <c r="M20" s="265">
        <v>1</v>
      </c>
      <c r="N20" s="265">
        <v>1</v>
      </c>
      <c r="O20" s="265">
        <v>0</v>
      </c>
      <c r="P20" s="265">
        <v>0</v>
      </c>
      <c r="Q20" s="165">
        <f t="shared" si="5"/>
        <v>0.1</v>
      </c>
      <c r="R20" s="165">
        <f t="shared" si="1"/>
        <v>0.1</v>
      </c>
      <c r="S20" s="165">
        <f t="shared" si="2"/>
        <v>0</v>
      </c>
      <c r="T20" s="165">
        <f t="shared" si="3"/>
        <v>0</v>
      </c>
      <c r="U20" s="166">
        <f t="shared" si="4"/>
        <v>0.1</v>
      </c>
      <c r="V20" s="564"/>
      <c r="W20" s="564"/>
      <c r="X20" s="564"/>
      <c r="Y20" s="564"/>
      <c r="Z20" s="735"/>
      <c r="AA20" s="562"/>
      <c r="AB20" s="735"/>
    </row>
    <row r="21" spans="1:28" ht="49.9" customHeight="1" x14ac:dyDescent="0.2">
      <c r="A21" s="724"/>
      <c r="B21" s="726"/>
      <c r="C21" s="728"/>
      <c r="D21" s="729"/>
      <c r="E21" s="728"/>
      <c r="F21" s="731"/>
      <c r="G21" s="743"/>
      <c r="H21" s="739"/>
      <c r="I21" s="741"/>
      <c r="J21" s="737" t="s">
        <v>921</v>
      </c>
      <c r="K21" s="266">
        <v>0.8</v>
      </c>
      <c r="L21" s="82" t="s">
        <v>35</v>
      </c>
      <c r="M21" s="262">
        <v>0.05</v>
      </c>
      <c r="N21" s="262">
        <v>0.3</v>
      </c>
      <c r="O21" s="262">
        <v>0.6</v>
      </c>
      <c r="P21" s="263">
        <v>1</v>
      </c>
      <c r="Q21" s="6">
        <f t="shared" si="5"/>
        <v>4.0000000000000008E-2</v>
      </c>
      <c r="R21" s="6">
        <f t="shared" si="1"/>
        <v>0.24</v>
      </c>
      <c r="S21" s="6">
        <f t="shared" si="2"/>
        <v>0.48</v>
      </c>
      <c r="T21" s="6">
        <f t="shared" si="3"/>
        <v>0.8</v>
      </c>
      <c r="U21" s="149">
        <f t="shared" si="4"/>
        <v>0.8</v>
      </c>
      <c r="V21" s="564"/>
      <c r="W21" s="564"/>
      <c r="X21" s="564"/>
      <c r="Y21" s="564"/>
      <c r="Z21" s="735"/>
      <c r="AA21" s="562"/>
      <c r="AB21" s="735"/>
    </row>
    <row r="22" spans="1:28" ht="49.9" customHeight="1" x14ac:dyDescent="0.2">
      <c r="A22" s="724"/>
      <c r="B22" s="726"/>
      <c r="C22" s="728"/>
      <c r="D22" s="729"/>
      <c r="E22" s="728"/>
      <c r="F22" s="732"/>
      <c r="G22" s="743"/>
      <c r="H22" s="739"/>
      <c r="I22" s="741"/>
      <c r="J22" s="737"/>
      <c r="K22" s="264">
        <v>0.8</v>
      </c>
      <c r="L22" s="172" t="s">
        <v>39</v>
      </c>
      <c r="M22" s="265">
        <v>0</v>
      </c>
      <c r="N22" s="265">
        <v>0.3</v>
      </c>
      <c r="O22" s="265">
        <v>0</v>
      </c>
      <c r="P22" s="265">
        <v>0</v>
      </c>
      <c r="Q22" s="165">
        <f t="shared" si="5"/>
        <v>0</v>
      </c>
      <c r="R22" s="165">
        <f t="shared" si="1"/>
        <v>0.24</v>
      </c>
      <c r="S22" s="165">
        <f t="shared" si="2"/>
        <v>0</v>
      </c>
      <c r="T22" s="165">
        <f t="shared" si="3"/>
        <v>0</v>
      </c>
      <c r="U22" s="166">
        <f t="shared" si="4"/>
        <v>0.24</v>
      </c>
      <c r="V22" s="564"/>
      <c r="W22" s="564"/>
      <c r="X22" s="564"/>
      <c r="Y22" s="564"/>
      <c r="Z22" s="735"/>
      <c r="AA22" s="562"/>
      <c r="AB22" s="735"/>
    </row>
    <row r="23" spans="1:28" ht="49.9" customHeight="1" x14ac:dyDescent="0.2">
      <c r="A23" s="724"/>
      <c r="B23" s="726"/>
      <c r="C23" s="728"/>
      <c r="D23" s="729"/>
      <c r="E23" s="728" t="s">
        <v>922</v>
      </c>
      <c r="F23" s="742">
        <v>114</v>
      </c>
      <c r="G23" s="743" t="s">
        <v>923</v>
      </c>
      <c r="H23" s="739" t="s">
        <v>924</v>
      </c>
      <c r="I23" s="744">
        <f>+W23</f>
        <v>0.65</v>
      </c>
      <c r="J23" s="737" t="s">
        <v>925</v>
      </c>
      <c r="K23" s="267">
        <v>0.3</v>
      </c>
      <c r="L23" s="82" t="s">
        <v>35</v>
      </c>
      <c r="M23" s="262">
        <v>1</v>
      </c>
      <c r="N23" s="262">
        <v>1</v>
      </c>
      <c r="O23" s="262">
        <v>1</v>
      </c>
      <c r="P23" s="263">
        <v>1</v>
      </c>
      <c r="Q23" s="268">
        <f t="shared" ref="Q23:Q28" si="8">+SUM(M23:M23)*K23</f>
        <v>0.3</v>
      </c>
      <c r="R23" s="268">
        <f>+SUM(N23:N23)*K23</f>
        <v>0.3</v>
      </c>
      <c r="S23" s="6">
        <f t="shared" si="2"/>
        <v>0.3</v>
      </c>
      <c r="T23" s="6">
        <f t="shared" si="3"/>
        <v>0.3</v>
      </c>
      <c r="U23" s="149">
        <f t="shared" si="4"/>
        <v>0.3</v>
      </c>
      <c r="V23" s="564">
        <f>+Q24+Q26+Q28</f>
        <v>0</v>
      </c>
      <c r="W23" s="564">
        <f t="shared" ref="W23:Y23" si="9">+R24+R26+R28</f>
        <v>0.65</v>
      </c>
      <c r="X23" s="564">
        <f t="shared" si="9"/>
        <v>0</v>
      </c>
      <c r="Y23" s="564">
        <f t="shared" si="9"/>
        <v>0</v>
      </c>
      <c r="Z23" s="735"/>
      <c r="AA23" s="562"/>
      <c r="AB23" s="735"/>
    </row>
    <row r="24" spans="1:28" ht="49.9" customHeight="1" x14ac:dyDescent="0.2">
      <c r="A24" s="724"/>
      <c r="B24" s="726"/>
      <c r="C24" s="728"/>
      <c r="D24" s="729"/>
      <c r="E24" s="728"/>
      <c r="F24" s="731"/>
      <c r="G24" s="743"/>
      <c r="H24" s="739"/>
      <c r="I24" s="741"/>
      <c r="J24" s="737"/>
      <c r="K24" s="264">
        <v>0.3</v>
      </c>
      <c r="L24" s="172" t="s">
        <v>39</v>
      </c>
      <c r="M24" s="265">
        <v>0</v>
      </c>
      <c r="N24" s="265">
        <v>1</v>
      </c>
      <c r="O24" s="265">
        <v>0</v>
      </c>
      <c r="P24" s="265">
        <v>0</v>
      </c>
      <c r="Q24" s="165">
        <f t="shared" si="8"/>
        <v>0</v>
      </c>
      <c r="R24" s="165">
        <f t="shared" si="1"/>
        <v>0.3</v>
      </c>
      <c r="S24" s="165">
        <f t="shared" si="2"/>
        <v>0</v>
      </c>
      <c r="T24" s="165">
        <f t="shared" si="3"/>
        <v>0</v>
      </c>
      <c r="U24" s="166">
        <f t="shared" si="4"/>
        <v>0.3</v>
      </c>
      <c r="V24" s="564"/>
      <c r="W24" s="564"/>
      <c r="X24" s="564"/>
      <c r="Y24" s="564"/>
      <c r="Z24" s="735"/>
      <c r="AA24" s="562"/>
      <c r="AB24" s="735"/>
    </row>
    <row r="25" spans="1:28" ht="49.9" customHeight="1" x14ac:dyDescent="0.2">
      <c r="A25" s="724"/>
      <c r="B25" s="726"/>
      <c r="C25" s="728"/>
      <c r="D25" s="729"/>
      <c r="E25" s="728"/>
      <c r="F25" s="731"/>
      <c r="G25" s="743"/>
      <c r="H25" s="739"/>
      <c r="I25" s="741"/>
      <c r="J25" s="737" t="s">
        <v>926</v>
      </c>
      <c r="K25" s="267">
        <v>0.2</v>
      </c>
      <c r="L25" s="82" t="s">
        <v>35</v>
      </c>
      <c r="M25" s="262">
        <v>1</v>
      </c>
      <c r="N25" s="262">
        <v>1</v>
      </c>
      <c r="O25" s="262">
        <v>1</v>
      </c>
      <c r="P25" s="263">
        <v>1</v>
      </c>
      <c r="Q25" s="268">
        <f t="shared" si="8"/>
        <v>0.2</v>
      </c>
      <c r="R25" s="6">
        <f t="shared" si="1"/>
        <v>0.2</v>
      </c>
      <c r="S25" s="6">
        <f t="shared" si="2"/>
        <v>0.2</v>
      </c>
      <c r="T25" s="6">
        <f t="shared" si="3"/>
        <v>0.2</v>
      </c>
      <c r="U25" s="149">
        <f t="shared" si="4"/>
        <v>0.2</v>
      </c>
      <c r="V25" s="564"/>
      <c r="W25" s="564"/>
      <c r="X25" s="564"/>
      <c r="Y25" s="564"/>
      <c r="Z25" s="735"/>
      <c r="AA25" s="562"/>
      <c r="AB25" s="735"/>
    </row>
    <row r="26" spans="1:28" ht="49.9" customHeight="1" x14ac:dyDescent="0.2">
      <c r="A26" s="724"/>
      <c r="B26" s="726"/>
      <c r="C26" s="728"/>
      <c r="D26" s="729"/>
      <c r="E26" s="728"/>
      <c r="F26" s="731"/>
      <c r="G26" s="743"/>
      <c r="H26" s="739"/>
      <c r="I26" s="741"/>
      <c r="J26" s="737"/>
      <c r="K26" s="264">
        <v>0.2</v>
      </c>
      <c r="L26" s="172" t="s">
        <v>39</v>
      </c>
      <c r="M26" s="265">
        <v>0</v>
      </c>
      <c r="N26" s="265">
        <v>1</v>
      </c>
      <c r="O26" s="265">
        <v>0</v>
      </c>
      <c r="P26" s="265">
        <v>0</v>
      </c>
      <c r="Q26" s="165">
        <f t="shared" si="8"/>
        <v>0</v>
      </c>
      <c r="R26" s="165">
        <f t="shared" si="1"/>
        <v>0.2</v>
      </c>
      <c r="S26" s="165">
        <f t="shared" si="2"/>
        <v>0</v>
      </c>
      <c r="T26" s="165">
        <f t="shared" si="3"/>
        <v>0</v>
      </c>
      <c r="U26" s="166">
        <f t="shared" si="4"/>
        <v>0.2</v>
      </c>
      <c r="V26" s="564"/>
      <c r="W26" s="564"/>
      <c r="X26" s="564"/>
      <c r="Y26" s="564"/>
      <c r="Z26" s="735"/>
      <c r="AA26" s="562"/>
      <c r="AB26" s="735"/>
    </row>
    <row r="27" spans="1:28" ht="49.9" customHeight="1" x14ac:dyDescent="0.2">
      <c r="A27" s="724"/>
      <c r="B27" s="726"/>
      <c r="C27" s="728"/>
      <c r="D27" s="729"/>
      <c r="E27" s="728"/>
      <c r="F27" s="731"/>
      <c r="G27" s="743"/>
      <c r="H27" s="739"/>
      <c r="I27" s="741"/>
      <c r="J27" s="737" t="s">
        <v>927</v>
      </c>
      <c r="K27" s="267">
        <v>0.5</v>
      </c>
      <c r="L27" s="82" t="s">
        <v>35</v>
      </c>
      <c r="M27" s="262">
        <v>0.05</v>
      </c>
      <c r="N27" s="262">
        <v>0.3</v>
      </c>
      <c r="O27" s="262">
        <v>0.6</v>
      </c>
      <c r="P27" s="263">
        <v>1</v>
      </c>
      <c r="Q27" s="268">
        <f t="shared" si="8"/>
        <v>2.5000000000000001E-2</v>
      </c>
      <c r="R27" s="6">
        <f t="shared" si="1"/>
        <v>0.15</v>
      </c>
      <c r="S27" s="6">
        <f t="shared" si="2"/>
        <v>0.3</v>
      </c>
      <c r="T27" s="6">
        <f t="shared" si="3"/>
        <v>0.5</v>
      </c>
      <c r="U27" s="149">
        <f t="shared" si="4"/>
        <v>0.5</v>
      </c>
      <c r="V27" s="564"/>
      <c r="W27" s="564"/>
      <c r="X27" s="564"/>
      <c r="Y27" s="564"/>
      <c r="Z27" s="735"/>
      <c r="AA27" s="562"/>
      <c r="AB27" s="735"/>
    </row>
    <row r="28" spans="1:28" ht="49.9" customHeight="1" x14ac:dyDescent="0.2">
      <c r="A28" s="724"/>
      <c r="B28" s="726"/>
      <c r="C28" s="728"/>
      <c r="D28" s="729"/>
      <c r="E28" s="728"/>
      <c r="F28" s="732"/>
      <c r="G28" s="743"/>
      <c r="H28" s="739"/>
      <c r="I28" s="741"/>
      <c r="J28" s="737"/>
      <c r="K28" s="264">
        <v>0.5</v>
      </c>
      <c r="L28" s="172" t="s">
        <v>39</v>
      </c>
      <c r="M28" s="265">
        <v>0</v>
      </c>
      <c r="N28" s="265">
        <v>0.3</v>
      </c>
      <c r="O28" s="265">
        <v>0</v>
      </c>
      <c r="P28" s="265">
        <v>0</v>
      </c>
      <c r="Q28" s="165">
        <f t="shared" si="8"/>
        <v>0</v>
      </c>
      <c r="R28" s="165">
        <f t="shared" si="1"/>
        <v>0.15</v>
      </c>
      <c r="S28" s="165">
        <f t="shared" si="2"/>
        <v>0</v>
      </c>
      <c r="T28" s="165">
        <f t="shared" si="3"/>
        <v>0</v>
      </c>
      <c r="U28" s="166">
        <f t="shared" si="4"/>
        <v>0.15</v>
      </c>
      <c r="V28" s="564"/>
      <c r="W28" s="564"/>
      <c r="X28" s="564"/>
      <c r="Y28" s="564"/>
      <c r="Z28" s="735"/>
      <c r="AA28" s="563"/>
      <c r="AB28" s="735"/>
    </row>
    <row r="29" spans="1:28" ht="49.9" customHeight="1" x14ac:dyDescent="0.2">
      <c r="A29" s="724" t="s">
        <v>928</v>
      </c>
      <c r="B29" s="726"/>
      <c r="C29" s="745" t="s">
        <v>929</v>
      </c>
      <c r="D29" s="421" t="s">
        <v>930</v>
      </c>
      <c r="E29" s="745" t="s">
        <v>931</v>
      </c>
      <c r="F29" s="746">
        <v>115</v>
      </c>
      <c r="G29" s="749" t="s">
        <v>932</v>
      </c>
      <c r="H29" s="751" t="s">
        <v>911</v>
      </c>
      <c r="I29" s="752">
        <f>+W29</f>
        <v>0.245</v>
      </c>
      <c r="J29" s="420" t="s">
        <v>933</v>
      </c>
      <c r="K29" s="266">
        <v>0.3</v>
      </c>
      <c r="L29" s="82" t="s">
        <v>35</v>
      </c>
      <c r="M29" s="262">
        <v>0.1</v>
      </c>
      <c r="N29" s="262">
        <v>0.3</v>
      </c>
      <c r="O29" s="262">
        <v>0.6</v>
      </c>
      <c r="P29" s="263">
        <v>1</v>
      </c>
      <c r="Q29" s="6">
        <f t="shared" si="5"/>
        <v>0.03</v>
      </c>
      <c r="R29" s="6">
        <f t="shared" si="1"/>
        <v>0.09</v>
      </c>
      <c r="S29" s="6">
        <f t="shared" si="2"/>
        <v>0.18</v>
      </c>
      <c r="T29" s="6">
        <f t="shared" si="3"/>
        <v>0.3</v>
      </c>
      <c r="U29" s="149">
        <f t="shared" si="4"/>
        <v>0.3</v>
      </c>
      <c r="V29" s="564">
        <f>+Q30+Q32+Q34+Q36</f>
        <v>1.0000000000000002E-2</v>
      </c>
      <c r="W29" s="564">
        <f t="shared" ref="W29:Y29" si="10">+R30+R32+R34+R36</f>
        <v>0.245</v>
      </c>
      <c r="X29" s="564">
        <f t="shared" si="10"/>
        <v>0</v>
      </c>
      <c r="Y29" s="564">
        <f t="shared" si="10"/>
        <v>0</v>
      </c>
      <c r="Z29" s="735"/>
      <c r="AA29" s="561" t="s">
        <v>934</v>
      </c>
      <c r="AB29" s="735"/>
    </row>
    <row r="30" spans="1:28" ht="69.75" customHeight="1" x14ac:dyDescent="0.2">
      <c r="A30" s="724"/>
      <c r="B30" s="726"/>
      <c r="C30" s="745"/>
      <c r="D30" s="421"/>
      <c r="E30" s="745"/>
      <c r="F30" s="747"/>
      <c r="G30" s="749"/>
      <c r="H30" s="751"/>
      <c r="I30" s="753"/>
      <c r="J30" s="420"/>
      <c r="K30" s="264">
        <v>0.3</v>
      </c>
      <c r="L30" s="172" t="s">
        <v>39</v>
      </c>
      <c r="M30" s="265">
        <v>0</v>
      </c>
      <c r="N30" s="265">
        <v>0.25</v>
      </c>
      <c r="O30" s="265">
        <v>0</v>
      </c>
      <c r="P30" s="265">
        <v>0</v>
      </c>
      <c r="Q30" s="165">
        <f t="shared" si="5"/>
        <v>0</v>
      </c>
      <c r="R30" s="165">
        <f t="shared" si="1"/>
        <v>7.4999999999999997E-2</v>
      </c>
      <c r="S30" s="165">
        <f t="shared" si="2"/>
        <v>0</v>
      </c>
      <c r="T30" s="165">
        <f t="shared" si="3"/>
        <v>0</v>
      </c>
      <c r="U30" s="166">
        <f t="shared" si="4"/>
        <v>7.4999999999999997E-2</v>
      </c>
      <c r="V30" s="564"/>
      <c r="W30" s="564"/>
      <c r="X30" s="564"/>
      <c r="Y30" s="564"/>
      <c r="Z30" s="735"/>
      <c r="AA30" s="562"/>
      <c r="AB30" s="735"/>
    </row>
    <row r="31" spans="1:28" ht="59.25" customHeight="1" x14ac:dyDescent="0.2">
      <c r="A31" s="724"/>
      <c r="B31" s="726"/>
      <c r="C31" s="745"/>
      <c r="D31" s="421"/>
      <c r="E31" s="745"/>
      <c r="F31" s="747"/>
      <c r="G31" s="749"/>
      <c r="H31" s="751" t="s">
        <v>935</v>
      </c>
      <c r="I31" s="753"/>
      <c r="J31" s="420" t="s">
        <v>936</v>
      </c>
      <c r="K31" s="266">
        <v>0.3</v>
      </c>
      <c r="L31" s="82" t="s">
        <v>35</v>
      </c>
      <c r="M31" s="262">
        <v>0.1</v>
      </c>
      <c r="N31" s="262">
        <v>0.3</v>
      </c>
      <c r="O31" s="262">
        <v>0.6</v>
      </c>
      <c r="P31" s="263">
        <v>1</v>
      </c>
      <c r="Q31" s="6">
        <f t="shared" si="5"/>
        <v>0.03</v>
      </c>
      <c r="R31" s="6">
        <f t="shared" si="1"/>
        <v>0.09</v>
      </c>
      <c r="S31" s="6">
        <f t="shared" si="2"/>
        <v>0.18</v>
      </c>
      <c r="T31" s="6">
        <f t="shared" si="3"/>
        <v>0.3</v>
      </c>
      <c r="U31" s="149">
        <f t="shared" si="4"/>
        <v>0.3</v>
      </c>
      <c r="V31" s="564"/>
      <c r="W31" s="564"/>
      <c r="X31" s="564"/>
      <c r="Y31" s="564"/>
      <c r="Z31" s="735"/>
      <c r="AA31" s="562"/>
      <c r="AB31" s="735"/>
    </row>
    <row r="32" spans="1:28" ht="49.9" customHeight="1" x14ac:dyDescent="0.2">
      <c r="A32" s="724"/>
      <c r="B32" s="726"/>
      <c r="C32" s="745"/>
      <c r="D32" s="421"/>
      <c r="E32" s="745"/>
      <c r="F32" s="747"/>
      <c r="G32" s="749"/>
      <c r="H32" s="751"/>
      <c r="I32" s="753"/>
      <c r="J32" s="420"/>
      <c r="K32" s="264">
        <v>0.3</v>
      </c>
      <c r="L32" s="172" t="s">
        <v>39</v>
      </c>
      <c r="M32" s="265">
        <v>0</v>
      </c>
      <c r="N32" s="265">
        <v>0.25</v>
      </c>
      <c r="O32" s="265">
        <v>0</v>
      </c>
      <c r="P32" s="265">
        <v>0</v>
      </c>
      <c r="Q32" s="165">
        <f t="shared" si="5"/>
        <v>0</v>
      </c>
      <c r="R32" s="165">
        <f t="shared" si="1"/>
        <v>7.4999999999999997E-2</v>
      </c>
      <c r="S32" s="165">
        <f t="shared" si="2"/>
        <v>0</v>
      </c>
      <c r="T32" s="165">
        <f t="shared" si="3"/>
        <v>0</v>
      </c>
      <c r="U32" s="166">
        <f t="shared" si="4"/>
        <v>7.4999999999999997E-2</v>
      </c>
      <c r="V32" s="564"/>
      <c r="W32" s="564"/>
      <c r="X32" s="564"/>
      <c r="Y32" s="564"/>
      <c r="Z32" s="735"/>
      <c r="AA32" s="562"/>
      <c r="AB32" s="735"/>
    </row>
    <row r="33" spans="1:28" ht="49.9" customHeight="1" x14ac:dyDescent="0.2">
      <c r="A33" s="724"/>
      <c r="B33" s="726"/>
      <c r="C33" s="745"/>
      <c r="D33" s="421"/>
      <c r="E33" s="745"/>
      <c r="F33" s="747"/>
      <c r="G33" s="749"/>
      <c r="H33" s="751" t="s">
        <v>937</v>
      </c>
      <c r="I33" s="753"/>
      <c r="J33" s="420" t="s">
        <v>938</v>
      </c>
      <c r="K33" s="266">
        <v>0.3</v>
      </c>
      <c r="L33" s="82" t="s">
        <v>35</v>
      </c>
      <c r="M33" s="262">
        <v>0.1</v>
      </c>
      <c r="N33" s="262">
        <v>0.3</v>
      </c>
      <c r="O33" s="262">
        <v>0.6</v>
      </c>
      <c r="P33" s="263">
        <v>1</v>
      </c>
      <c r="Q33" s="6">
        <f t="shared" si="5"/>
        <v>0.03</v>
      </c>
      <c r="R33" s="6">
        <f t="shared" si="1"/>
        <v>0.09</v>
      </c>
      <c r="S33" s="6">
        <f t="shared" si="2"/>
        <v>0.18</v>
      </c>
      <c r="T33" s="6">
        <f t="shared" si="3"/>
        <v>0.3</v>
      </c>
      <c r="U33" s="149">
        <f t="shared" si="4"/>
        <v>0.3</v>
      </c>
      <c r="V33" s="564"/>
      <c r="W33" s="564"/>
      <c r="X33" s="564"/>
      <c r="Y33" s="564"/>
      <c r="Z33" s="735"/>
      <c r="AA33" s="562"/>
      <c r="AB33" s="735"/>
    </row>
    <row r="34" spans="1:28" ht="49.9" customHeight="1" x14ac:dyDescent="0.2">
      <c r="A34" s="724"/>
      <c r="B34" s="726"/>
      <c r="C34" s="745"/>
      <c r="D34" s="421"/>
      <c r="E34" s="745"/>
      <c r="F34" s="747"/>
      <c r="G34" s="749"/>
      <c r="H34" s="751"/>
      <c r="I34" s="753"/>
      <c r="J34" s="420"/>
      <c r="K34" s="264">
        <v>0.3</v>
      </c>
      <c r="L34" s="172" t="s">
        <v>39</v>
      </c>
      <c r="M34" s="265">
        <v>0</v>
      </c>
      <c r="N34" s="265">
        <v>0.25</v>
      </c>
      <c r="O34" s="265">
        <v>0</v>
      </c>
      <c r="P34" s="265">
        <v>0</v>
      </c>
      <c r="Q34" s="165">
        <f t="shared" si="5"/>
        <v>0</v>
      </c>
      <c r="R34" s="165">
        <f t="shared" si="1"/>
        <v>7.4999999999999997E-2</v>
      </c>
      <c r="S34" s="165">
        <f t="shared" si="2"/>
        <v>0</v>
      </c>
      <c r="T34" s="165">
        <f t="shared" si="3"/>
        <v>0</v>
      </c>
      <c r="U34" s="166">
        <f t="shared" si="4"/>
        <v>7.4999999999999997E-2</v>
      </c>
      <c r="V34" s="564"/>
      <c r="W34" s="564"/>
      <c r="X34" s="564"/>
      <c r="Y34" s="564"/>
      <c r="Z34" s="735"/>
      <c r="AA34" s="562"/>
      <c r="AB34" s="735"/>
    </row>
    <row r="35" spans="1:28" ht="49.9" customHeight="1" x14ac:dyDescent="0.2">
      <c r="A35" s="724"/>
      <c r="B35" s="726"/>
      <c r="C35" s="745"/>
      <c r="D35" s="421"/>
      <c r="E35" s="745"/>
      <c r="F35" s="747"/>
      <c r="G35" s="749"/>
      <c r="H35" s="751" t="s">
        <v>939</v>
      </c>
      <c r="I35" s="753"/>
      <c r="J35" s="420" t="s">
        <v>940</v>
      </c>
      <c r="K35" s="266">
        <v>0.1</v>
      </c>
      <c r="L35" s="82" t="s">
        <v>35</v>
      </c>
      <c r="M35" s="262">
        <v>0.5</v>
      </c>
      <c r="N35" s="262">
        <v>1</v>
      </c>
      <c r="O35" s="262">
        <v>1</v>
      </c>
      <c r="P35" s="263">
        <v>1</v>
      </c>
      <c r="Q35" s="6">
        <f t="shared" si="5"/>
        <v>0.05</v>
      </c>
      <c r="R35" s="6">
        <f t="shared" si="1"/>
        <v>0.1</v>
      </c>
      <c r="S35" s="6">
        <f t="shared" si="2"/>
        <v>0.1</v>
      </c>
      <c r="T35" s="6">
        <f t="shared" si="3"/>
        <v>0.1</v>
      </c>
      <c r="U35" s="149">
        <f t="shared" si="4"/>
        <v>0.1</v>
      </c>
      <c r="V35" s="564"/>
      <c r="W35" s="564"/>
      <c r="X35" s="564"/>
      <c r="Y35" s="564"/>
      <c r="Z35" s="735"/>
      <c r="AA35" s="562"/>
      <c r="AB35" s="735"/>
    </row>
    <row r="36" spans="1:28" ht="49.9" customHeight="1" x14ac:dyDescent="0.2">
      <c r="A36" s="724"/>
      <c r="B36" s="726"/>
      <c r="C36" s="745"/>
      <c r="D36" s="421"/>
      <c r="E36" s="745"/>
      <c r="F36" s="748"/>
      <c r="G36" s="749"/>
      <c r="H36" s="751"/>
      <c r="I36" s="753"/>
      <c r="J36" s="420"/>
      <c r="K36" s="264">
        <v>0.1</v>
      </c>
      <c r="L36" s="172" t="s">
        <v>39</v>
      </c>
      <c r="M36" s="265">
        <v>0.1</v>
      </c>
      <c r="N36" s="265">
        <v>0.2</v>
      </c>
      <c r="O36" s="265">
        <v>0</v>
      </c>
      <c r="P36" s="265">
        <v>0</v>
      </c>
      <c r="Q36" s="165">
        <f t="shared" si="5"/>
        <v>1.0000000000000002E-2</v>
      </c>
      <c r="R36" s="165">
        <f t="shared" si="1"/>
        <v>2.0000000000000004E-2</v>
      </c>
      <c r="S36" s="165">
        <f t="shared" si="2"/>
        <v>0</v>
      </c>
      <c r="T36" s="165">
        <f t="shared" si="3"/>
        <v>0</v>
      </c>
      <c r="U36" s="166">
        <f t="shared" si="4"/>
        <v>2.0000000000000004E-2</v>
      </c>
      <c r="V36" s="564"/>
      <c r="W36" s="564"/>
      <c r="X36" s="564"/>
      <c r="Y36" s="564"/>
      <c r="Z36" s="735"/>
      <c r="AA36" s="563"/>
      <c r="AB36" s="735"/>
    </row>
    <row r="37" spans="1:28" ht="49.9" customHeight="1" x14ac:dyDescent="0.2">
      <c r="A37" s="724" t="s">
        <v>941</v>
      </c>
      <c r="B37" s="726"/>
      <c r="C37" s="745" t="s">
        <v>942</v>
      </c>
      <c r="D37" s="421" t="s">
        <v>943</v>
      </c>
      <c r="E37" s="745" t="s">
        <v>944</v>
      </c>
      <c r="F37" s="746">
        <v>116</v>
      </c>
      <c r="G37" s="745" t="s">
        <v>945</v>
      </c>
      <c r="H37" s="754" t="s">
        <v>911</v>
      </c>
      <c r="I37" s="755">
        <f>+W37</f>
        <v>0.51</v>
      </c>
      <c r="J37" s="420" t="s">
        <v>946</v>
      </c>
      <c r="K37" s="266">
        <v>0.3</v>
      </c>
      <c r="L37" s="82" t="s">
        <v>35</v>
      </c>
      <c r="M37" s="262">
        <v>1</v>
      </c>
      <c r="N37" s="262">
        <v>1</v>
      </c>
      <c r="O37" s="262">
        <v>1</v>
      </c>
      <c r="P37" s="262">
        <v>1</v>
      </c>
      <c r="Q37" s="6">
        <f t="shared" si="5"/>
        <v>0.3</v>
      </c>
      <c r="R37" s="6">
        <f t="shared" si="1"/>
        <v>0.3</v>
      </c>
      <c r="S37" s="6">
        <f t="shared" si="2"/>
        <v>0.3</v>
      </c>
      <c r="T37" s="6">
        <f t="shared" si="3"/>
        <v>0.3</v>
      </c>
      <c r="U37" s="149">
        <f t="shared" si="4"/>
        <v>0.3</v>
      </c>
      <c r="V37" s="564">
        <f>+Q38+Q40</f>
        <v>0.3</v>
      </c>
      <c r="W37" s="564">
        <f t="shared" ref="W37:Y37" si="11">+R38+R40</f>
        <v>0.51</v>
      </c>
      <c r="X37" s="564">
        <f t="shared" si="11"/>
        <v>0</v>
      </c>
      <c r="Y37" s="564">
        <f t="shared" si="11"/>
        <v>0</v>
      </c>
      <c r="Z37" s="735"/>
      <c r="AA37" s="561" t="s">
        <v>947</v>
      </c>
      <c r="AB37" s="735"/>
    </row>
    <row r="38" spans="1:28" ht="49.9" customHeight="1" x14ac:dyDescent="0.2">
      <c r="A38" s="724"/>
      <c r="B38" s="726"/>
      <c r="C38" s="745"/>
      <c r="D38" s="421"/>
      <c r="E38" s="745"/>
      <c r="F38" s="747"/>
      <c r="G38" s="745"/>
      <c r="H38" s="754"/>
      <c r="I38" s="753"/>
      <c r="J38" s="420"/>
      <c r="K38" s="264">
        <v>0.3</v>
      </c>
      <c r="L38" s="269" t="s">
        <v>39</v>
      </c>
      <c r="M38" s="265">
        <v>1</v>
      </c>
      <c r="N38" s="265">
        <v>1</v>
      </c>
      <c r="O38" s="265">
        <v>0</v>
      </c>
      <c r="P38" s="265">
        <v>0</v>
      </c>
      <c r="Q38" s="165">
        <f t="shared" si="5"/>
        <v>0.3</v>
      </c>
      <c r="R38" s="165">
        <f t="shared" si="1"/>
        <v>0.3</v>
      </c>
      <c r="S38" s="165">
        <f t="shared" si="2"/>
        <v>0</v>
      </c>
      <c r="T38" s="165">
        <f t="shared" si="3"/>
        <v>0</v>
      </c>
      <c r="U38" s="166">
        <f t="shared" si="4"/>
        <v>0.3</v>
      </c>
      <c r="V38" s="564"/>
      <c r="W38" s="564"/>
      <c r="X38" s="564"/>
      <c r="Y38" s="564"/>
      <c r="Z38" s="735"/>
      <c r="AA38" s="562"/>
      <c r="AB38" s="735"/>
    </row>
    <row r="39" spans="1:28" ht="49.9" customHeight="1" x14ac:dyDescent="0.2">
      <c r="A39" s="724"/>
      <c r="B39" s="726"/>
      <c r="C39" s="745"/>
      <c r="D39" s="421"/>
      <c r="E39" s="745"/>
      <c r="F39" s="747"/>
      <c r="G39" s="745"/>
      <c r="H39" s="754"/>
      <c r="I39" s="753"/>
      <c r="J39" s="420" t="s">
        <v>948</v>
      </c>
      <c r="K39" s="266">
        <v>0.7</v>
      </c>
      <c r="L39" s="82" t="s">
        <v>35</v>
      </c>
      <c r="M39" s="262">
        <v>0</v>
      </c>
      <c r="N39" s="262">
        <v>0.3</v>
      </c>
      <c r="O39" s="262">
        <v>0.6</v>
      </c>
      <c r="P39" s="262">
        <v>1</v>
      </c>
      <c r="Q39" s="6">
        <f t="shared" si="5"/>
        <v>0</v>
      </c>
      <c r="R39" s="6">
        <f t="shared" si="1"/>
        <v>0.21</v>
      </c>
      <c r="S39" s="6">
        <f t="shared" si="2"/>
        <v>0.42</v>
      </c>
      <c r="T39" s="6">
        <f t="shared" si="3"/>
        <v>0.7</v>
      </c>
      <c r="U39" s="149">
        <f t="shared" si="4"/>
        <v>0.7</v>
      </c>
      <c r="V39" s="564"/>
      <c r="W39" s="564"/>
      <c r="X39" s="564"/>
      <c r="Y39" s="564"/>
      <c r="Z39" s="735"/>
      <c r="AA39" s="562"/>
      <c r="AB39" s="735"/>
    </row>
    <row r="40" spans="1:28" ht="49.9" customHeight="1" x14ac:dyDescent="0.2">
      <c r="A40" s="724"/>
      <c r="B40" s="726"/>
      <c r="C40" s="745"/>
      <c r="D40" s="421"/>
      <c r="E40" s="745"/>
      <c r="F40" s="748"/>
      <c r="G40" s="745"/>
      <c r="H40" s="754"/>
      <c r="I40" s="753"/>
      <c r="J40" s="420"/>
      <c r="K40" s="264">
        <v>0.7</v>
      </c>
      <c r="L40" s="269" t="s">
        <v>39</v>
      </c>
      <c r="M40" s="265">
        <v>0</v>
      </c>
      <c r="N40" s="265">
        <v>0.3</v>
      </c>
      <c r="O40" s="265">
        <v>0</v>
      </c>
      <c r="P40" s="265">
        <v>0</v>
      </c>
      <c r="Q40" s="165">
        <f t="shared" si="5"/>
        <v>0</v>
      </c>
      <c r="R40" s="165">
        <f t="shared" si="1"/>
        <v>0.21</v>
      </c>
      <c r="S40" s="165">
        <f t="shared" si="2"/>
        <v>0</v>
      </c>
      <c r="T40" s="165">
        <f t="shared" si="3"/>
        <v>0</v>
      </c>
      <c r="U40" s="166">
        <f t="shared" si="4"/>
        <v>0.21</v>
      </c>
      <c r="V40" s="564"/>
      <c r="W40" s="564"/>
      <c r="X40" s="564"/>
      <c r="Y40" s="564"/>
      <c r="Z40" s="735"/>
      <c r="AA40" s="562"/>
      <c r="AB40" s="735"/>
    </row>
    <row r="41" spans="1:28" ht="49.9" customHeight="1" x14ac:dyDescent="0.2">
      <c r="A41" s="724"/>
      <c r="B41" s="726"/>
      <c r="C41" s="745"/>
      <c r="D41" s="421" t="s">
        <v>949</v>
      </c>
      <c r="E41" s="745" t="s">
        <v>950</v>
      </c>
      <c r="F41" s="746">
        <v>117</v>
      </c>
      <c r="G41" s="745" t="s">
        <v>951</v>
      </c>
      <c r="H41" s="754" t="s">
        <v>911</v>
      </c>
      <c r="I41" s="755">
        <f>+W41</f>
        <v>0.5</v>
      </c>
      <c r="J41" s="420" t="s">
        <v>952</v>
      </c>
      <c r="K41" s="266">
        <v>0.4</v>
      </c>
      <c r="L41" s="82" t="s">
        <v>35</v>
      </c>
      <c r="M41" s="262">
        <v>0.25</v>
      </c>
      <c r="N41" s="262">
        <v>0.5</v>
      </c>
      <c r="O41" s="262">
        <v>0.75</v>
      </c>
      <c r="P41" s="262">
        <v>1</v>
      </c>
      <c r="Q41" s="6">
        <f>+SUM(M41:M41)*K41</f>
        <v>0.1</v>
      </c>
      <c r="R41" s="150">
        <f>+SUM(N41:N41)*K41</f>
        <v>0.2</v>
      </c>
      <c r="S41" s="150">
        <f t="shared" si="2"/>
        <v>0.30000000000000004</v>
      </c>
      <c r="T41" s="150">
        <f t="shared" si="3"/>
        <v>0.4</v>
      </c>
      <c r="U41" s="149">
        <f t="shared" si="4"/>
        <v>0.4</v>
      </c>
      <c r="V41" s="564">
        <f>+Q42+Q44</f>
        <v>0.22</v>
      </c>
      <c r="W41" s="564">
        <f t="shared" ref="W41:Y41" si="12">+R42+R44</f>
        <v>0.5</v>
      </c>
      <c r="X41" s="564">
        <f t="shared" si="12"/>
        <v>0</v>
      </c>
      <c r="Y41" s="564">
        <f t="shared" si="12"/>
        <v>0</v>
      </c>
      <c r="Z41" s="735"/>
      <c r="AA41" s="562"/>
      <c r="AB41" s="735"/>
    </row>
    <row r="42" spans="1:28" ht="49.9" customHeight="1" x14ac:dyDescent="0.2">
      <c r="A42" s="724"/>
      <c r="B42" s="726"/>
      <c r="C42" s="745"/>
      <c r="D42" s="421"/>
      <c r="E42" s="745"/>
      <c r="F42" s="747"/>
      <c r="G42" s="745"/>
      <c r="H42" s="754"/>
      <c r="I42" s="753"/>
      <c r="J42" s="420"/>
      <c r="K42" s="264">
        <v>0.4</v>
      </c>
      <c r="L42" s="269" t="s">
        <v>39</v>
      </c>
      <c r="M42" s="265">
        <v>0.25</v>
      </c>
      <c r="N42" s="265">
        <v>0.5</v>
      </c>
      <c r="O42" s="265">
        <v>0</v>
      </c>
      <c r="P42" s="265">
        <v>0</v>
      </c>
      <c r="Q42" s="165">
        <f t="shared" si="5"/>
        <v>0.1</v>
      </c>
      <c r="R42" s="165">
        <f t="shared" si="1"/>
        <v>0.2</v>
      </c>
      <c r="S42" s="165">
        <f t="shared" si="2"/>
        <v>0</v>
      </c>
      <c r="T42" s="165">
        <f t="shared" si="3"/>
        <v>0</v>
      </c>
      <c r="U42" s="169">
        <f t="shared" si="4"/>
        <v>0.2</v>
      </c>
      <c r="V42" s="564"/>
      <c r="W42" s="564"/>
      <c r="X42" s="564"/>
      <c r="Y42" s="564"/>
      <c r="Z42" s="735"/>
      <c r="AA42" s="562"/>
      <c r="AB42" s="735"/>
    </row>
    <row r="43" spans="1:28" ht="49.9" customHeight="1" x14ac:dyDescent="0.2">
      <c r="A43" s="724"/>
      <c r="B43" s="726"/>
      <c r="C43" s="745"/>
      <c r="D43" s="421"/>
      <c r="E43" s="745"/>
      <c r="F43" s="747"/>
      <c r="G43" s="745"/>
      <c r="H43" s="754"/>
      <c r="I43" s="753"/>
      <c r="J43" s="420" t="s">
        <v>953</v>
      </c>
      <c r="K43" s="266">
        <v>0.6</v>
      </c>
      <c r="L43" s="82" t="s">
        <v>35</v>
      </c>
      <c r="M43" s="262">
        <v>0.2</v>
      </c>
      <c r="N43" s="262">
        <v>0.5</v>
      </c>
      <c r="O43" s="262">
        <v>0.7</v>
      </c>
      <c r="P43" s="262">
        <v>1</v>
      </c>
      <c r="Q43" s="6">
        <f t="shared" si="5"/>
        <v>0.12</v>
      </c>
      <c r="R43" s="6">
        <f>+SUM(N43:N43)*K43</f>
        <v>0.3</v>
      </c>
      <c r="S43" s="6">
        <f t="shared" si="2"/>
        <v>0.42</v>
      </c>
      <c r="T43" s="6">
        <f t="shared" si="3"/>
        <v>0.6</v>
      </c>
      <c r="U43" s="153">
        <f t="shared" si="4"/>
        <v>0.6</v>
      </c>
      <c r="V43" s="564"/>
      <c r="W43" s="564"/>
      <c r="X43" s="564"/>
      <c r="Y43" s="564"/>
      <c r="Z43" s="735"/>
      <c r="AA43" s="562"/>
      <c r="AB43" s="735"/>
    </row>
    <row r="44" spans="1:28" ht="49.9" customHeight="1" x14ac:dyDescent="0.2">
      <c r="A44" s="724"/>
      <c r="B44" s="726"/>
      <c r="C44" s="745"/>
      <c r="D44" s="421"/>
      <c r="E44" s="745"/>
      <c r="F44" s="748"/>
      <c r="G44" s="745"/>
      <c r="H44" s="754"/>
      <c r="I44" s="753"/>
      <c r="J44" s="420"/>
      <c r="K44" s="264">
        <v>0.6</v>
      </c>
      <c r="L44" s="269" t="s">
        <v>39</v>
      </c>
      <c r="M44" s="265">
        <v>0.2</v>
      </c>
      <c r="N44" s="265">
        <v>0.5</v>
      </c>
      <c r="O44" s="265">
        <v>0</v>
      </c>
      <c r="P44" s="265">
        <v>0</v>
      </c>
      <c r="Q44" s="165">
        <f t="shared" si="5"/>
        <v>0.12</v>
      </c>
      <c r="R44" s="165">
        <f>+SUM(N44:N44)*K44</f>
        <v>0.3</v>
      </c>
      <c r="S44" s="165">
        <f t="shared" si="2"/>
        <v>0</v>
      </c>
      <c r="T44" s="165">
        <f t="shared" si="3"/>
        <v>0</v>
      </c>
      <c r="U44" s="169">
        <f t="shared" si="4"/>
        <v>0.3</v>
      </c>
      <c r="V44" s="564"/>
      <c r="W44" s="564"/>
      <c r="X44" s="564"/>
      <c r="Y44" s="564"/>
      <c r="Z44" s="735"/>
      <c r="AA44" s="562"/>
      <c r="AB44" s="735"/>
    </row>
    <row r="45" spans="1:28" ht="49.9" customHeight="1" x14ac:dyDescent="0.2">
      <c r="A45" s="724"/>
      <c r="B45" s="726"/>
      <c r="C45" s="745"/>
      <c r="D45" s="421"/>
      <c r="E45" s="745" t="s">
        <v>954</v>
      </c>
      <c r="F45" s="746">
        <v>118</v>
      </c>
      <c r="G45" s="745" t="s">
        <v>955</v>
      </c>
      <c r="H45" s="754" t="s">
        <v>911</v>
      </c>
      <c r="I45" s="755">
        <f>+W45</f>
        <v>0.47</v>
      </c>
      <c r="J45" s="420" t="s">
        <v>956</v>
      </c>
      <c r="K45" s="266">
        <v>0.3</v>
      </c>
      <c r="L45" s="82" t="s">
        <v>35</v>
      </c>
      <c r="M45" s="262">
        <v>0.5</v>
      </c>
      <c r="N45" s="262">
        <v>0.8</v>
      </c>
      <c r="O45" s="262">
        <v>1</v>
      </c>
      <c r="P45" s="263">
        <v>1</v>
      </c>
      <c r="Q45" s="6">
        <f t="shared" si="5"/>
        <v>0.15</v>
      </c>
      <c r="R45" s="6">
        <f t="shared" si="1"/>
        <v>0.24</v>
      </c>
      <c r="S45" s="6">
        <f t="shared" si="2"/>
        <v>0.3</v>
      </c>
      <c r="T45" s="6">
        <f t="shared" si="3"/>
        <v>0.3</v>
      </c>
      <c r="U45" s="153">
        <f t="shared" si="4"/>
        <v>0.3</v>
      </c>
      <c r="V45" s="564">
        <f>+Q46+Q48+Q50</f>
        <v>0.21</v>
      </c>
      <c r="W45" s="564">
        <f>+R46+R48+R50</f>
        <v>0.47</v>
      </c>
      <c r="X45" s="564">
        <f t="shared" ref="X45:Y45" si="13">+T46+T48+T50</f>
        <v>0</v>
      </c>
      <c r="Y45" s="564">
        <f t="shared" si="13"/>
        <v>0.47</v>
      </c>
      <c r="Z45" s="735"/>
      <c r="AA45" s="562"/>
      <c r="AB45" s="735"/>
    </row>
    <row r="46" spans="1:28" ht="49.9" customHeight="1" x14ac:dyDescent="0.2">
      <c r="A46" s="724"/>
      <c r="B46" s="726"/>
      <c r="C46" s="745"/>
      <c r="D46" s="421"/>
      <c r="E46" s="745"/>
      <c r="F46" s="747"/>
      <c r="G46" s="745"/>
      <c r="H46" s="754"/>
      <c r="I46" s="753"/>
      <c r="J46" s="420"/>
      <c r="K46" s="264">
        <v>0.3</v>
      </c>
      <c r="L46" s="269" t="s">
        <v>39</v>
      </c>
      <c r="M46" s="265">
        <v>0.5</v>
      </c>
      <c r="N46" s="265">
        <v>0.5</v>
      </c>
      <c r="O46" s="265">
        <v>0</v>
      </c>
      <c r="P46" s="265">
        <v>0</v>
      </c>
      <c r="Q46" s="165">
        <f t="shared" si="5"/>
        <v>0.15</v>
      </c>
      <c r="R46" s="165">
        <f t="shared" si="1"/>
        <v>0.15</v>
      </c>
      <c r="S46" s="165">
        <f t="shared" si="2"/>
        <v>0</v>
      </c>
      <c r="T46" s="165">
        <f t="shared" si="3"/>
        <v>0</v>
      </c>
      <c r="U46" s="169">
        <f t="shared" si="4"/>
        <v>0.15</v>
      </c>
      <c r="V46" s="564"/>
      <c r="W46" s="564"/>
      <c r="X46" s="564"/>
      <c r="Y46" s="564"/>
      <c r="Z46" s="735"/>
      <c r="AA46" s="562"/>
      <c r="AB46" s="735"/>
    </row>
    <row r="47" spans="1:28" ht="49.9" customHeight="1" x14ac:dyDescent="0.2">
      <c r="A47" s="724"/>
      <c r="B47" s="726"/>
      <c r="C47" s="745"/>
      <c r="D47" s="421"/>
      <c r="E47" s="745"/>
      <c r="F47" s="747"/>
      <c r="G47" s="745"/>
      <c r="H47" s="754"/>
      <c r="I47" s="753"/>
      <c r="J47" s="420" t="s">
        <v>957</v>
      </c>
      <c r="K47" s="266">
        <v>0.2</v>
      </c>
      <c r="L47" s="82" t="s">
        <v>35</v>
      </c>
      <c r="M47" s="262">
        <v>0.3</v>
      </c>
      <c r="N47" s="262">
        <v>0.5</v>
      </c>
      <c r="O47" s="262">
        <v>0.7</v>
      </c>
      <c r="P47" s="263">
        <v>1</v>
      </c>
      <c r="Q47" s="6">
        <f t="shared" si="5"/>
        <v>0.06</v>
      </c>
      <c r="R47" s="6">
        <f t="shared" si="1"/>
        <v>0.1</v>
      </c>
      <c r="S47" s="6">
        <f t="shared" si="2"/>
        <v>0.13999999999999999</v>
      </c>
      <c r="T47" s="6">
        <f t="shared" si="3"/>
        <v>0.2</v>
      </c>
      <c r="U47" s="153">
        <f t="shared" si="4"/>
        <v>0.2</v>
      </c>
      <c r="V47" s="564"/>
      <c r="W47" s="564"/>
      <c r="X47" s="564"/>
      <c r="Y47" s="564"/>
      <c r="Z47" s="735"/>
      <c r="AA47" s="562"/>
      <c r="AB47" s="735"/>
    </row>
    <row r="48" spans="1:28" ht="49.9" customHeight="1" x14ac:dyDescent="0.2">
      <c r="A48" s="724"/>
      <c r="B48" s="726"/>
      <c r="C48" s="745"/>
      <c r="D48" s="421"/>
      <c r="E48" s="745"/>
      <c r="F48" s="747"/>
      <c r="G48" s="745"/>
      <c r="H48" s="754"/>
      <c r="I48" s="753"/>
      <c r="J48" s="420"/>
      <c r="K48" s="264">
        <v>0.2</v>
      </c>
      <c r="L48" s="269" t="s">
        <v>39</v>
      </c>
      <c r="M48" s="265">
        <v>0.3</v>
      </c>
      <c r="N48" s="265">
        <v>0.5</v>
      </c>
      <c r="O48" s="265">
        <v>0</v>
      </c>
      <c r="P48" s="265">
        <v>0</v>
      </c>
      <c r="Q48" s="165">
        <f t="shared" si="5"/>
        <v>0.06</v>
      </c>
      <c r="R48" s="165">
        <f t="shared" si="1"/>
        <v>0.1</v>
      </c>
      <c r="S48" s="165">
        <f t="shared" si="2"/>
        <v>0</v>
      </c>
      <c r="T48" s="165">
        <f t="shared" si="3"/>
        <v>0</v>
      </c>
      <c r="U48" s="169">
        <f t="shared" si="4"/>
        <v>0.1</v>
      </c>
      <c r="V48" s="564"/>
      <c r="W48" s="564"/>
      <c r="X48" s="564"/>
      <c r="Y48" s="564"/>
      <c r="Z48" s="735"/>
      <c r="AA48" s="562"/>
      <c r="AB48" s="735"/>
    </row>
    <row r="49" spans="1:28" ht="49.9" customHeight="1" x14ac:dyDescent="0.2">
      <c r="A49" s="724"/>
      <c r="B49" s="726"/>
      <c r="C49" s="745"/>
      <c r="D49" s="421"/>
      <c r="E49" s="745"/>
      <c r="F49" s="747"/>
      <c r="G49" s="745"/>
      <c r="H49" s="754"/>
      <c r="I49" s="753"/>
      <c r="J49" s="420" t="s">
        <v>958</v>
      </c>
      <c r="K49" s="266">
        <v>0.5</v>
      </c>
      <c r="L49" s="82" t="s">
        <v>35</v>
      </c>
      <c r="M49" s="262">
        <v>0</v>
      </c>
      <c r="N49" s="262">
        <v>0.3</v>
      </c>
      <c r="O49" s="262">
        <v>0.5</v>
      </c>
      <c r="P49" s="263">
        <v>1</v>
      </c>
      <c r="Q49" s="6">
        <f t="shared" si="5"/>
        <v>0</v>
      </c>
      <c r="R49" s="6">
        <f t="shared" si="1"/>
        <v>0.15</v>
      </c>
      <c r="S49" s="6">
        <f t="shared" si="2"/>
        <v>0.25</v>
      </c>
      <c r="T49" s="6">
        <f t="shared" si="3"/>
        <v>0.5</v>
      </c>
      <c r="U49" s="153">
        <f t="shared" si="4"/>
        <v>0.5</v>
      </c>
      <c r="V49" s="564"/>
      <c r="W49" s="564"/>
      <c r="X49" s="564"/>
      <c r="Y49" s="564"/>
      <c r="Z49" s="735"/>
      <c r="AA49" s="562"/>
      <c r="AB49" s="735"/>
    </row>
    <row r="50" spans="1:28" ht="49.9" customHeight="1" x14ac:dyDescent="0.2">
      <c r="A50" s="724"/>
      <c r="B50" s="726"/>
      <c r="C50" s="745"/>
      <c r="D50" s="421"/>
      <c r="E50" s="745"/>
      <c r="F50" s="748"/>
      <c r="G50" s="745"/>
      <c r="H50" s="754"/>
      <c r="I50" s="753"/>
      <c r="J50" s="420"/>
      <c r="K50" s="264">
        <v>0.5</v>
      </c>
      <c r="L50" s="269" t="s">
        <v>39</v>
      </c>
      <c r="M50" s="265">
        <v>0</v>
      </c>
      <c r="N50" s="265">
        <v>0.44</v>
      </c>
      <c r="O50" s="265">
        <v>0</v>
      </c>
      <c r="P50" s="265">
        <v>0</v>
      </c>
      <c r="Q50" s="165">
        <f t="shared" si="5"/>
        <v>0</v>
      </c>
      <c r="R50" s="165">
        <f t="shared" si="1"/>
        <v>0.22</v>
      </c>
      <c r="S50" s="165">
        <f t="shared" si="2"/>
        <v>0</v>
      </c>
      <c r="T50" s="165">
        <f t="shared" si="3"/>
        <v>0</v>
      </c>
      <c r="U50" s="169">
        <f t="shared" si="4"/>
        <v>0.22</v>
      </c>
      <c r="V50" s="564"/>
      <c r="W50" s="564"/>
      <c r="X50" s="564"/>
      <c r="Y50" s="564"/>
      <c r="Z50" s="735"/>
      <c r="AA50" s="562"/>
      <c r="AB50" s="735"/>
    </row>
    <row r="51" spans="1:28" ht="49.9" customHeight="1" x14ac:dyDescent="0.2">
      <c r="A51" s="724"/>
      <c r="B51" s="726"/>
      <c r="C51" s="745"/>
      <c r="D51" s="422" t="s">
        <v>959</v>
      </c>
      <c r="E51" s="745" t="s">
        <v>960</v>
      </c>
      <c r="F51" s="746">
        <v>119</v>
      </c>
      <c r="G51" s="745" t="s">
        <v>961</v>
      </c>
      <c r="H51" s="754" t="s">
        <v>911</v>
      </c>
      <c r="I51" s="752">
        <f>+W51</f>
        <v>0.24099999999999999</v>
      </c>
      <c r="J51" s="420" t="s">
        <v>962</v>
      </c>
      <c r="K51" s="266">
        <v>0.3</v>
      </c>
      <c r="L51" s="82" t="s">
        <v>35</v>
      </c>
      <c r="M51" s="262">
        <v>0.2</v>
      </c>
      <c r="N51" s="262">
        <v>0.5</v>
      </c>
      <c r="O51" s="262">
        <v>0.75</v>
      </c>
      <c r="P51" s="263">
        <v>1</v>
      </c>
      <c r="Q51" s="6">
        <f t="shared" si="5"/>
        <v>0.06</v>
      </c>
      <c r="R51" s="6">
        <f t="shared" si="1"/>
        <v>0.15</v>
      </c>
      <c r="S51" s="6">
        <f t="shared" si="2"/>
        <v>0.22499999999999998</v>
      </c>
      <c r="T51" s="6">
        <f t="shared" si="3"/>
        <v>0.3</v>
      </c>
      <c r="U51" s="153">
        <f t="shared" si="4"/>
        <v>0.3</v>
      </c>
      <c r="V51" s="564">
        <f>+Q52+Q54</f>
        <v>0.19999999999999998</v>
      </c>
      <c r="W51" s="564">
        <f>+R52+R54</f>
        <v>0.24099999999999999</v>
      </c>
      <c r="X51" s="564">
        <f t="shared" ref="X51:Y51" si="14">+S52+S54</f>
        <v>0</v>
      </c>
      <c r="Y51" s="564">
        <f t="shared" si="14"/>
        <v>0</v>
      </c>
      <c r="Z51" s="735"/>
      <c r="AA51" s="562"/>
      <c r="AB51" s="735"/>
    </row>
    <row r="52" spans="1:28" ht="49.9" customHeight="1" x14ac:dyDescent="0.2">
      <c r="A52" s="724"/>
      <c r="B52" s="726"/>
      <c r="C52" s="745"/>
      <c r="D52" s="423"/>
      <c r="E52" s="745"/>
      <c r="F52" s="747"/>
      <c r="G52" s="745"/>
      <c r="H52" s="754"/>
      <c r="I52" s="753"/>
      <c r="J52" s="420"/>
      <c r="K52" s="264">
        <v>0.3</v>
      </c>
      <c r="L52" s="269" t="s">
        <v>39</v>
      </c>
      <c r="M52" s="265">
        <v>0.2</v>
      </c>
      <c r="N52" s="265">
        <v>0.5</v>
      </c>
      <c r="O52" s="265">
        <v>0</v>
      </c>
      <c r="P52" s="265">
        <v>0</v>
      </c>
      <c r="Q52" s="165">
        <f t="shared" si="5"/>
        <v>0.06</v>
      </c>
      <c r="R52" s="165">
        <f t="shared" si="1"/>
        <v>0.15</v>
      </c>
      <c r="S52" s="165">
        <f t="shared" si="2"/>
        <v>0</v>
      </c>
      <c r="T52" s="165">
        <f t="shared" si="3"/>
        <v>0</v>
      </c>
      <c r="U52" s="169">
        <f t="shared" si="4"/>
        <v>0.15</v>
      </c>
      <c r="V52" s="564"/>
      <c r="W52" s="564"/>
      <c r="X52" s="564"/>
      <c r="Y52" s="564"/>
      <c r="Z52" s="735"/>
      <c r="AA52" s="562"/>
      <c r="AB52" s="735"/>
    </row>
    <row r="53" spans="1:28" ht="49.9" customHeight="1" x14ac:dyDescent="0.2">
      <c r="A53" s="724"/>
      <c r="B53" s="726"/>
      <c r="C53" s="745"/>
      <c r="D53" s="423"/>
      <c r="E53" s="745"/>
      <c r="F53" s="747"/>
      <c r="G53" s="745"/>
      <c r="H53" s="754"/>
      <c r="I53" s="753"/>
      <c r="J53" s="420" t="s">
        <v>963</v>
      </c>
      <c r="K53" s="266">
        <v>0.7</v>
      </c>
      <c r="L53" s="82" t="s">
        <v>35</v>
      </c>
      <c r="M53" s="262">
        <v>0.3</v>
      </c>
      <c r="N53" s="262">
        <v>0.5</v>
      </c>
      <c r="O53" s="262">
        <v>1</v>
      </c>
      <c r="P53" s="263">
        <v>1</v>
      </c>
      <c r="Q53" s="6">
        <f t="shared" si="5"/>
        <v>0.21</v>
      </c>
      <c r="R53" s="6">
        <f t="shared" si="1"/>
        <v>0.35</v>
      </c>
      <c r="S53" s="6">
        <f t="shared" si="2"/>
        <v>0.7</v>
      </c>
      <c r="T53" s="6">
        <f t="shared" si="3"/>
        <v>0.7</v>
      </c>
      <c r="U53" s="153">
        <f t="shared" si="4"/>
        <v>0.7</v>
      </c>
      <c r="V53" s="564"/>
      <c r="W53" s="564"/>
      <c r="X53" s="564"/>
      <c r="Y53" s="564"/>
      <c r="Z53" s="735"/>
      <c r="AA53" s="562"/>
      <c r="AB53" s="735"/>
    </row>
    <row r="54" spans="1:28" ht="60.75" customHeight="1" x14ac:dyDescent="0.2">
      <c r="A54" s="724"/>
      <c r="B54" s="726"/>
      <c r="C54" s="745"/>
      <c r="D54" s="423"/>
      <c r="E54" s="745"/>
      <c r="F54" s="748"/>
      <c r="G54" s="745"/>
      <c r="H54" s="754"/>
      <c r="I54" s="753"/>
      <c r="J54" s="420"/>
      <c r="K54" s="264">
        <v>0.7</v>
      </c>
      <c r="L54" s="269" t="s">
        <v>39</v>
      </c>
      <c r="M54" s="265">
        <v>0.2</v>
      </c>
      <c r="N54" s="265">
        <v>0.13</v>
      </c>
      <c r="O54" s="265">
        <v>0</v>
      </c>
      <c r="P54" s="265">
        <v>0</v>
      </c>
      <c r="Q54" s="165">
        <f t="shared" si="5"/>
        <v>0.13999999999999999</v>
      </c>
      <c r="R54" s="165">
        <f t="shared" si="1"/>
        <v>9.0999999999999998E-2</v>
      </c>
      <c r="S54" s="165">
        <f t="shared" si="2"/>
        <v>0</v>
      </c>
      <c r="T54" s="165">
        <f t="shared" si="3"/>
        <v>0</v>
      </c>
      <c r="U54" s="169">
        <f t="shared" si="4"/>
        <v>0.13999999999999999</v>
      </c>
      <c r="V54" s="564"/>
      <c r="W54" s="564"/>
      <c r="X54" s="564"/>
      <c r="Y54" s="564"/>
      <c r="Z54" s="735"/>
      <c r="AA54" s="563"/>
      <c r="AB54" s="735"/>
    </row>
    <row r="55" spans="1:28" ht="49.9" customHeight="1" x14ac:dyDescent="0.2">
      <c r="A55" s="724"/>
      <c r="B55" s="726"/>
      <c r="C55" s="745"/>
      <c r="D55" s="423"/>
      <c r="E55" s="763" t="s">
        <v>964</v>
      </c>
      <c r="F55" s="768">
        <v>120</v>
      </c>
      <c r="G55" s="756" t="s">
        <v>965</v>
      </c>
      <c r="H55" s="756" t="s">
        <v>966</v>
      </c>
      <c r="I55" s="758">
        <f>+W55</f>
        <v>0.2</v>
      </c>
      <c r="J55" s="761" t="s">
        <v>967</v>
      </c>
      <c r="K55" s="270">
        <v>0.5</v>
      </c>
      <c r="L55" s="82" t="s">
        <v>35</v>
      </c>
      <c r="M55" s="262">
        <v>0</v>
      </c>
      <c r="N55" s="262">
        <v>0.3</v>
      </c>
      <c r="O55" s="262">
        <v>0.6</v>
      </c>
      <c r="P55" s="263">
        <v>1</v>
      </c>
      <c r="Q55" s="6">
        <f t="shared" ref="Q55:Q58" si="15">+SUM(M55:M55)*K55</f>
        <v>0</v>
      </c>
      <c r="R55" s="6">
        <f>+SUM(N55:N55)*K55</f>
        <v>0.15</v>
      </c>
      <c r="S55" s="6">
        <f t="shared" si="2"/>
        <v>0.3</v>
      </c>
      <c r="T55" s="6">
        <f t="shared" si="3"/>
        <v>0.5</v>
      </c>
      <c r="U55" s="153">
        <f t="shared" si="4"/>
        <v>0.5</v>
      </c>
      <c r="V55" s="309">
        <f>+Q56+Q58</f>
        <v>0</v>
      </c>
      <c r="W55" s="309">
        <f t="shared" ref="W55:Y55" si="16">+R56+R58</f>
        <v>0.2</v>
      </c>
      <c r="X55" s="309">
        <f t="shared" si="16"/>
        <v>0</v>
      </c>
      <c r="Y55" s="309">
        <f t="shared" si="16"/>
        <v>0</v>
      </c>
      <c r="Z55" s="735"/>
      <c r="AA55" s="561" t="s">
        <v>968</v>
      </c>
      <c r="AB55" s="735"/>
    </row>
    <row r="56" spans="1:28" ht="49.9" customHeight="1" x14ac:dyDescent="0.2">
      <c r="A56" s="724"/>
      <c r="B56" s="726"/>
      <c r="C56" s="745"/>
      <c r="D56" s="423"/>
      <c r="E56" s="767"/>
      <c r="F56" s="769"/>
      <c r="G56" s="757"/>
      <c r="H56" s="757"/>
      <c r="I56" s="759"/>
      <c r="J56" s="762"/>
      <c r="K56" s="264">
        <v>0.5</v>
      </c>
      <c r="L56" s="172" t="s">
        <v>39</v>
      </c>
      <c r="M56" s="265">
        <v>0</v>
      </c>
      <c r="N56" s="265">
        <v>0.25</v>
      </c>
      <c r="O56" s="265">
        <v>0</v>
      </c>
      <c r="P56" s="265">
        <v>0</v>
      </c>
      <c r="Q56" s="165">
        <f t="shared" si="15"/>
        <v>0</v>
      </c>
      <c r="R56" s="165">
        <f t="shared" ref="R56:R58" si="17">+SUM(N56:N56)*K56</f>
        <v>0.125</v>
      </c>
      <c r="S56" s="165">
        <f t="shared" si="2"/>
        <v>0</v>
      </c>
      <c r="T56" s="165">
        <f>+SUM(P56:P56)*K56</f>
        <v>0</v>
      </c>
      <c r="U56" s="169">
        <f t="shared" si="4"/>
        <v>0.125</v>
      </c>
      <c r="V56" s="310"/>
      <c r="W56" s="310"/>
      <c r="X56" s="310"/>
      <c r="Y56" s="310"/>
      <c r="Z56" s="735"/>
      <c r="AA56" s="562"/>
      <c r="AB56" s="735"/>
    </row>
    <row r="57" spans="1:28" ht="49.9" customHeight="1" x14ac:dyDescent="0.2">
      <c r="A57" s="724"/>
      <c r="B57" s="726"/>
      <c r="C57" s="745"/>
      <c r="D57" s="423"/>
      <c r="E57" s="767"/>
      <c r="F57" s="769"/>
      <c r="G57" s="763" t="s">
        <v>969</v>
      </c>
      <c r="H57" s="763" t="s">
        <v>970</v>
      </c>
      <c r="I57" s="759"/>
      <c r="J57" s="765" t="s">
        <v>971</v>
      </c>
      <c r="K57" s="270">
        <v>0.5</v>
      </c>
      <c r="L57" s="82" t="s">
        <v>35</v>
      </c>
      <c r="M57" s="262">
        <v>0</v>
      </c>
      <c r="N57" s="262">
        <v>0.3</v>
      </c>
      <c r="O57" s="262">
        <v>0.6</v>
      </c>
      <c r="P57" s="263">
        <v>1</v>
      </c>
      <c r="Q57" s="6">
        <f t="shared" si="15"/>
        <v>0</v>
      </c>
      <c r="R57" s="6">
        <f t="shared" si="17"/>
        <v>0.15</v>
      </c>
      <c r="S57" s="6">
        <f t="shared" si="2"/>
        <v>0.3</v>
      </c>
      <c r="T57" s="6">
        <f t="shared" si="3"/>
        <v>0.5</v>
      </c>
      <c r="U57" s="153">
        <f t="shared" si="4"/>
        <v>0.5</v>
      </c>
      <c r="V57" s="310"/>
      <c r="W57" s="310"/>
      <c r="X57" s="310"/>
      <c r="Y57" s="310"/>
      <c r="Z57" s="735"/>
      <c r="AA57" s="562"/>
      <c r="AB57" s="735"/>
    </row>
    <row r="58" spans="1:28" ht="49.9" customHeight="1" x14ac:dyDescent="0.2">
      <c r="A58" s="724"/>
      <c r="B58" s="726"/>
      <c r="C58" s="745"/>
      <c r="D58" s="424"/>
      <c r="E58" s="764"/>
      <c r="F58" s="770"/>
      <c r="G58" s="764"/>
      <c r="H58" s="764"/>
      <c r="I58" s="760"/>
      <c r="J58" s="766"/>
      <c r="K58" s="264">
        <v>0.5</v>
      </c>
      <c r="L58" s="172" t="s">
        <v>39</v>
      </c>
      <c r="M58" s="265">
        <v>0</v>
      </c>
      <c r="N58" s="265">
        <v>0.15</v>
      </c>
      <c r="O58" s="265">
        <v>0</v>
      </c>
      <c r="P58" s="265">
        <v>0</v>
      </c>
      <c r="Q58" s="165">
        <f t="shared" si="15"/>
        <v>0</v>
      </c>
      <c r="R58" s="165">
        <f t="shared" si="17"/>
        <v>7.4999999999999997E-2</v>
      </c>
      <c r="S58" s="165">
        <f t="shared" si="2"/>
        <v>0</v>
      </c>
      <c r="T58" s="165">
        <f t="shared" si="3"/>
        <v>0</v>
      </c>
      <c r="U58" s="169">
        <f t="shared" si="4"/>
        <v>7.4999999999999997E-2</v>
      </c>
      <c r="V58" s="311"/>
      <c r="W58" s="311"/>
      <c r="X58" s="311"/>
      <c r="Y58" s="311"/>
      <c r="Z58" s="735"/>
      <c r="AA58" s="563"/>
      <c r="AB58" s="735"/>
    </row>
    <row r="59" spans="1:28" ht="67.5" customHeight="1" x14ac:dyDescent="0.2">
      <c r="A59" s="724"/>
      <c r="B59" s="726"/>
      <c r="C59" s="745"/>
      <c r="D59" s="421"/>
      <c r="E59" s="745" t="s">
        <v>972</v>
      </c>
      <c r="F59" s="746">
        <v>121</v>
      </c>
      <c r="G59" s="745" t="s">
        <v>973</v>
      </c>
      <c r="H59" s="754" t="s">
        <v>911</v>
      </c>
      <c r="I59" s="752">
        <f>+W59</f>
        <v>0.37999999999999995</v>
      </c>
      <c r="J59" s="420" t="s">
        <v>974</v>
      </c>
      <c r="K59" s="266">
        <v>0.6</v>
      </c>
      <c r="L59" s="82" t="s">
        <v>35</v>
      </c>
      <c r="M59" s="262">
        <v>0.1</v>
      </c>
      <c r="N59" s="262">
        <v>0.4</v>
      </c>
      <c r="O59" s="262">
        <v>0.7</v>
      </c>
      <c r="P59" s="263">
        <v>1</v>
      </c>
      <c r="Q59" s="6">
        <f t="shared" si="5"/>
        <v>0.06</v>
      </c>
      <c r="R59" s="6">
        <f t="shared" si="1"/>
        <v>0.24</v>
      </c>
      <c r="S59" s="6">
        <f t="shared" si="2"/>
        <v>0.42</v>
      </c>
      <c r="T59" s="6">
        <f t="shared" si="3"/>
        <v>0.6</v>
      </c>
      <c r="U59" s="153">
        <f t="shared" si="4"/>
        <v>0.6</v>
      </c>
      <c r="V59" s="564">
        <f>+Q60+Q62+Q64+Q66</f>
        <v>0.2</v>
      </c>
      <c r="W59" s="564">
        <f t="shared" ref="W59:Y59" si="18">+R60+R62+R64+R66</f>
        <v>0.37999999999999995</v>
      </c>
      <c r="X59" s="564">
        <f t="shared" si="18"/>
        <v>0</v>
      </c>
      <c r="Y59" s="564">
        <f t="shared" si="18"/>
        <v>0</v>
      </c>
      <c r="Z59" s="735"/>
      <c r="AA59" s="561" t="s">
        <v>947</v>
      </c>
      <c r="AB59" s="735"/>
    </row>
    <row r="60" spans="1:28" ht="79.5" customHeight="1" x14ac:dyDescent="0.2">
      <c r="A60" s="724"/>
      <c r="B60" s="726"/>
      <c r="C60" s="745"/>
      <c r="D60" s="421"/>
      <c r="E60" s="745"/>
      <c r="F60" s="747"/>
      <c r="G60" s="745"/>
      <c r="H60" s="754"/>
      <c r="I60" s="753"/>
      <c r="J60" s="420"/>
      <c r="K60" s="264">
        <v>0.6</v>
      </c>
      <c r="L60" s="172" t="s">
        <v>39</v>
      </c>
      <c r="M60" s="265">
        <v>0.2</v>
      </c>
      <c r="N60" s="265">
        <v>0.3</v>
      </c>
      <c r="O60" s="265">
        <v>0</v>
      </c>
      <c r="P60" s="265">
        <v>0</v>
      </c>
      <c r="Q60" s="165">
        <f t="shared" si="5"/>
        <v>0.12</v>
      </c>
      <c r="R60" s="165">
        <f t="shared" si="1"/>
        <v>0.18</v>
      </c>
      <c r="S60" s="165">
        <f t="shared" si="2"/>
        <v>0</v>
      </c>
      <c r="T60" s="165">
        <f t="shared" si="3"/>
        <v>0</v>
      </c>
      <c r="U60" s="169">
        <f t="shared" si="4"/>
        <v>0.18</v>
      </c>
      <c r="V60" s="564"/>
      <c r="W60" s="564"/>
      <c r="X60" s="564"/>
      <c r="Y60" s="564"/>
      <c r="Z60" s="735"/>
      <c r="AA60" s="562"/>
      <c r="AB60" s="735"/>
    </row>
    <row r="61" spans="1:28" ht="49.9" customHeight="1" x14ac:dyDescent="0.2">
      <c r="A61" s="724"/>
      <c r="B61" s="726"/>
      <c r="C61" s="745"/>
      <c r="D61" s="421"/>
      <c r="E61" s="745"/>
      <c r="F61" s="747"/>
      <c r="G61" s="745"/>
      <c r="H61" s="754"/>
      <c r="I61" s="753"/>
      <c r="J61" s="420" t="s">
        <v>975</v>
      </c>
      <c r="K61" s="266">
        <v>0.1</v>
      </c>
      <c r="L61" s="82" t="s">
        <v>35</v>
      </c>
      <c r="M61" s="262">
        <v>0.1</v>
      </c>
      <c r="N61" s="262">
        <v>0.5</v>
      </c>
      <c r="O61" s="262">
        <v>0.8</v>
      </c>
      <c r="P61" s="263">
        <v>1</v>
      </c>
      <c r="Q61" s="6">
        <f t="shared" si="5"/>
        <v>1.0000000000000002E-2</v>
      </c>
      <c r="R61" s="6">
        <f t="shared" si="1"/>
        <v>0.05</v>
      </c>
      <c r="S61" s="6">
        <f t="shared" si="2"/>
        <v>8.0000000000000016E-2</v>
      </c>
      <c r="T61" s="6">
        <f t="shared" si="3"/>
        <v>0.1</v>
      </c>
      <c r="U61" s="153">
        <f t="shared" si="4"/>
        <v>0.1</v>
      </c>
      <c r="V61" s="564"/>
      <c r="W61" s="564"/>
      <c r="X61" s="564"/>
      <c r="Y61" s="564"/>
      <c r="Z61" s="735"/>
      <c r="AA61" s="562"/>
      <c r="AB61" s="735"/>
    </row>
    <row r="62" spans="1:28" ht="49.9" customHeight="1" x14ac:dyDescent="0.2">
      <c r="A62" s="724"/>
      <c r="B62" s="726"/>
      <c r="C62" s="745"/>
      <c r="D62" s="421"/>
      <c r="E62" s="745"/>
      <c r="F62" s="747"/>
      <c r="G62" s="745"/>
      <c r="H62" s="754"/>
      <c r="I62" s="753"/>
      <c r="J62" s="420"/>
      <c r="K62" s="264">
        <v>0.1</v>
      </c>
      <c r="L62" s="172" t="s">
        <v>39</v>
      </c>
      <c r="M62" s="265">
        <v>0.2</v>
      </c>
      <c r="N62" s="265">
        <v>0.5</v>
      </c>
      <c r="O62" s="265">
        <v>0</v>
      </c>
      <c r="P62" s="265">
        <v>0</v>
      </c>
      <c r="Q62" s="165">
        <f t="shared" si="5"/>
        <v>2.0000000000000004E-2</v>
      </c>
      <c r="R62" s="165">
        <f t="shared" si="1"/>
        <v>0.05</v>
      </c>
      <c r="S62" s="165">
        <f t="shared" si="2"/>
        <v>0</v>
      </c>
      <c r="T62" s="165">
        <f t="shared" si="3"/>
        <v>0</v>
      </c>
      <c r="U62" s="169">
        <f t="shared" si="4"/>
        <v>0.05</v>
      </c>
      <c r="V62" s="564"/>
      <c r="W62" s="564"/>
      <c r="X62" s="564"/>
      <c r="Y62" s="564"/>
      <c r="Z62" s="735"/>
      <c r="AA62" s="562"/>
      <c r="AB62" s="735"/>
    </row>
    <row r="63" spans="1:28" ht="49.9" customHeight="1" x14ac:dyDescent="0.2">
      <c r="A63" s="724"/>
      <c r="B63" s="726"/>
      <c r="C63" s="745"/>
      <c r="D63" s="421"/>
      <c r="E63" s="745"/>
      <c r="F63" s="747"/>
      <c r="G63" s="745"/>
      <c r="H63" s="754"/>
      <c r="I63" s="753"/>
      <c r="J63" s="420" t="s">
        <v>976</v>
      </c>
      <c r="K63" s="266">
        <v>0.2</v>
      </c>
      <c r="L63" s="82" t="s">
        <v>35</v>
      </c>
      <c r="M63" s="262">
        <v>0.1</v>
      </c>
      <c r="N63" s="262">
        <v>0.5</v>
      </c>
      <c r="O63" s="262">
        <v>0.8</v>
      </c>
      <c r="P63" s="263">
        <v>1</v>
      </c>
      <c r="Q63" s="6">
        <f t="shared" si="5"/>
        <v>2.0000000000000004E-2</v>
      </c>
      <c r="R63" s="6">
        <f t="shared" si="1"/>
        <v>0.1</v>
      </c>
      <c r="S63" s="6">
        <f t="shared" si="2"/>
        <v>0.16000000000000003</v>
      </c>
      <c r="T63" s="6">
        <f t="shared" si="3"/>
        <v>0.2</v>
      </c>
      <c r="U63" s="153">
        <f t="shared" si="4"/>
        <v>0.2</v>
      </c>
      <c r="V63" s="564"/>
      <c r="W63" s="564"/>
      <c r="X63" s="564"/>
      <c r="Y63" s="564"/>
      <c r="Z63" s="735"/>
      <c r="AA63" s="562"/>
      <c r="AB63" s="735"/>
    </row>
    <row r="64" spans="1:28" ht="49.9" customHeight="1" x14ac:dyDescent="0.2">
      <c r="A64" s="724"/>
      <c r="B64" s="726"/>
      <c r="C64" s="745"/>
      <c r="D64" s="421"/>
      <c r="E64" s="745"/>
      <c r="F64" s="747"/>
      <c r="G64" s="745"/>
      <c r="H64" s="754"/>
      <c r="I64" s="753"/>
      <c r="J64" s="420"/>
      <c r="K64" s="264">
        <v>0.2</v>
      </c>
      <c r="L64" s="172" t="s">
        <v>39</v>
      </c>
      <c r="M64" s="265">
        <v>0.2</v>
      </c>
      <c r="N64" s="265">
        <v>0.5</v>
      </c>
      <c r="O64" s="265">
        <v>0</v>
      </c>
      <c r="P64" s="265">
        <v>0</v>
      </c>
      <c r="Q64" s="165">
        <f t="shared" si="5"/>
        <v>4.0000000000000008E-2</v>
      </c>
      <c r="R64" s="165">
        <f t="shared" si="1"/>
        <v>0.1</v>
      </c>
      <c r="S64" s="165">
        <f t="shared" si="2"/>
        <v>0</v>
      </c>
      <c r="T64" s="165">
        <f t="shared" si="3"/>
        <v>0</v>
      </c>
      <c r="U64" s="169">
        <f t="shared" si="4"/>
        <v>0.1</v>
      </c>
      <c r="V64" s="564"/>
      <c r="W64" s="564"/>
      <c r="X64" s="564"/>
      <c r="Y64" s="564"/>
      <c r="Z64" s="735"/>
      <c r="AA64" s="562"/>
      <c r="AB64" s="735"/>
    </row>
    <row r="65" spans="1:28" ht="49.9" customHeight="1" x14ac:dyDescent="0.2">
      <c r="A65" s="724"/>
      <c r="B65" s="726"/>
      <c r="C65" s="745"/>
      <c r="D65" s="421"/>
      <c r="E65" s="745"/>
      <c r="F65" s="747"/>
      <c r="G65" s="745"/>
      <c r="H65" s="754"/>
      <c r="I65" s="753"/>
      <c r="J65" s="420" t="s">
        <v>977</v>
      </c>
      <c r="K65" s="266">
        <v>0.1</v>
      </c>
      <c r="L65" s="82" t="s">
        <v>35</v>
      </c>
      <c r="M65" s="262">
        <v>0.1</v>
      </c>
      <c r="N65" s="262">
        <v>0.5</v>
      </c>
      <c r="O65" s="262">
        <v>0.8</v>
      </c>
      <c r="P65" s="263">
        <v>1</v>
      </c>
      <c r="Q65" s="6">
        <f t="shared" si="5"/>
        <v>1.0000000000000002E-2</v>
      </c>
      <c r="R65" s="6">
        <f t="shared" si="1"/>
        <v>0.05</v>
      </c>
      <c r="S65" s="6">
        <f t="shared" si="2"/>
        <v>8.0000000000000016E-2</v>
      </c>
      <c r="T65" s="6">
        <f t="shared" si="3"/>
        <v>0.1</v>
      </c>
      <c r="U65" s="153">
        <f t="shared" si="4"/>
        <v>0.1</v>
      </c>
      <c r="V65" s="564"/>
      <c r="W65" s="564"/>
      <c r="X65" s="564"/>
      <c r="Y65" s="564"/>
      <c r="Z65" s="735"/>
      <c r="AA65" s="562"/>
      <c r="AB65" s="735"/>
    </row>
    <row r="66" spans="1:28" ht="49.9" customHeight="1" x14ac:dyDescent="0.2">
      <c r="A66" s="724"/>
      <c r="B66" s="726"/>
      <c r="C66" s="745"/>
      <c r="D66" s="421"/>
      <c r="E66" s="745"/>
      <c r="F66" s="748"/>
      <c r="G66" s="745"/>
      <c r="H66" s="754"/>
      <c r="I66" s="753"/>
      <c r="J66" s="420"/>
      <c r="K66" s="264">
        <v>0.1</v>
      </c>
      <c r="L66" s="172" t="s">
        <v>39</v>
      </c>
      <c r="M66" s="265">
        <v>0.2</v>
      </c>
      <c r="N66" s="265">
        <v>0.5</v>
      </c>
      <c r="O66" s="265">
        <v>0</v>
      </c>
      <c r="P66" s="265">
        <v>0</v>
      </c>
      <c r="Q66" s="165">
        <f t="shared" si="5"/>
        <v>2.0000000000000004E-2</v>
      </c>
      <c r="R66" s="165">
        <f t="shared" si="1"/>
        <v>0.05</v>
      </c>
      <c r="S66" s="165">
        <f t="shared" si="2"/>
        <v>0</v>
      </c>
      <c r="T66" s="165">
        <f t="shared" si="3"/>
        <v>0</v>
      </c>
      <c r="U66" s="169">
        <f t="shared" si="4"/>
        <v>0.05</v>
      </c>
      <c r="V66" s="564"/>
      <c r="W66" s="564"/>
      <c r="X66" s="564"/>
      <c r="Y66" s="564"/>
      <c r="Z66" s="736"/>
      <c r="AA66" s="563"/>
      <c r="AB66" s="735"/>
    </row>
    <row r="67" spans="1:28" ht="49.9" customHeight="1" x14ac:dyDescent="0.2">
      <c r="A67" s="724"/>
      <c r="B67" s="726"/>
      <c r="C67" s="745"/>
      <c r="D67" s="774" t="s">
        <v>978</v>
      </c>
      <c r="E67" s="745" t="s">
        <v>979</v>
      </c>
      <c r="F67" s="746">
        <v>122</v>
      </c>
      <c r="G67" s="745" t="s">
        <v>980</v>
      </c>
      <c r="H67" s="745" t="s">
        <v>981</v>
      </c>
      <c r="I67" s="775">
        <f>+W67</f>
        <v>0.31249500000000002</v>
      </c>
      <c r="J67" s="420" t="s">
        <v>982</v>
      </c>
      <c r="K67" s="264">
        <v>0.25</v>
      </c>
      <c r="L67" s="82" t="s">
        <v>35</v>
      </c>
      <c r="M67" s="262">
        <v>0.05</v>
      </c>
      <c r="N67" s="262">
        <v>0.5</v>
      </c>
      <c r="O67" s="262">
        <v>0.8</v>
      </c>
      <c r="P67" s="263">
        <v>1</v>
      </c>
      <c r="Q67" s="6">
        <f t="shared" si="5"/>
        <v>1.2500000000000001E-2</v>
      </c>
      <c r="R67" s="6">
        <f t="shared" si="1"/>
        <v>0.125</v>
      </c>
      <c r="S67" s="6">
        <f t="shared" si="2"/>
        <v>0.2</v>
      </c>
      <c r="T67" s="6">
        <f t="shared" si="3"/>
        <v>0.25</v>
      </c>
      <c r="U67" s="153">
        <f t="shared" si="4"/>
        <v>0.25</v>
      </c>
      <c r="V67" s="564">
        <f>+Q68+Q70+Q72+Q74</f>
        <v>8.3549999999999999E-2</v>
      </c>
      <c r="W67" s="564">
        <f t="shared" ref="W67:Y67" si="19">+R68+R70+R72+R74</f>
        <v>0.31249500000000002</v>
      </c>
      <c r="X67" s="564">
        <f t="shared" si="19"/>
        <v>0</v>
      </c>
      <c r="Y67" s="564">
        <f t="shared" si="19"/>
        <v>0</v>
      </c>
      <c r="Z67" s="734" t="s">
        <v>983</v>
      </c>
      <c r="AA67" s="597" t="s">
        <v>984</v>
      </c>
      <c r="AB67" s="735"/>
    </row>
    <row r="68" spans="1:28" ht="75" customHeight="1" x14ac:dyDescent="0.2">
      <c r="A68" s="724"/>
      <c r="B68" s="726"/>
      <c r="C68" s="745"/>
      <c r="D68" s="774"/>
      <c r="E68" s="745"/>
      <c r="F68" s="747"/>
      <c r="G68" s="745"/>
      <c r="H68" s="745"/>
      <c r="I68" s="776"/>
      <c r="J68" s="420"/>
      <c r="K68" s="264">
        <v>0.25</v>
      </c>
      <c r="L68" s="172" t="s">
        <v>39</v>
      </c>
      <c r="M68" s="265">
        <v>7.1400000000000005E-2</v>
      </c>
      <c r="N68" s="265">
        <v>0.3</v>
      </c>
      <c r="O68" s="265">
        <v>0</v>
      </c>
      <c r="P68" s="265">
        <v>0</v>
      </c>
      <c r="Q68" s="165">
        <f t="shared" si="5"/>
        <v>1.7850000000000001E-2</v>
      </c>
      <c r="R68" s="165">
        <f t="shared" si="1"/>
        <v>7.4999999999999997E-2</v>
      </c>
      <c r="S68" s="165">
        <f t="shared" si="2"/>
        <v>0</v>
      </c>
      <c r="T68" s="165">
        <f t="shared" si="3"/>
        <v>0</v>
      </c>
      <c r="U68" s="169">
        <f t="shared" si="4"/>
        <v>7.4999999999999997E-2</v>
      </c>
      <c r="V68" s="564"/>
      <c r="W68" s="564"/>
      <c r="X68" s="564"/>
      <c r="Y68" s="564"/>
      <c r="Z68" s="735"/>
      <c r="AA68" s="598"/>
      <c r="AB68" s="735"/>
    </row>
    <row r="69" spans="1:28" ht="49.9" customHeight="1" x14ac:dyDescent="0.2">
      <c r="A69" s="724"/>
      <c r="B69" s="726"/>
      <c r="C69" s="745"/>
      <c r="D69" s="774"/>
      <c r="E69" s="745"/>
      <c r="F69" s="747"/>
      <c r="G69" s="745"/>
      <c r="H69" s="745"/>
      <c r="I69" s="776"/>
      <c r="J69" s="420" t="s">
        <v>985</v>
      </c>
      <c r="K69" s="266">
        <v>0.45</v>
      </c>
      <c r="L69" s="82" t="s">
        <v>35</v>
      </c>
      <c r="M69" s="262">
        <v>0.1</v>
      </c>
      <c r="N69" s="262">
        <v>0.4</v>
      </c>
      <c r="O69" s="262">
        <v>0.7</v>
      </c>
      <c r="P69" s="263">
        <v>1</v>
      </c>
      <c r="Q69" s="6">
        <f t="shared" si="5"/>
        <v>4.5000000000000005E-2</v>
      </c>
      <c r="R69" s="6">
        <f t="shared" si="1"/>
        <v>0.18000000000000002</v>
      </c>
      <c r="S69" s="6">
        <f t="shared" si="2"/>
        <v>0.315</v>
      </c>
      <c r="T69" s="6">
        <f t="shared" si="3"/>
        <v>0.45</v>
      </c>
      <c r="U69" s="153">
        <f t="shared" si="4"/>
        <v>0.45</v>
      </c>
      <c r="V69" s="564"/>
      <c r="W69" s="564"/>
      <c r="X69" s="564"/>
      <c r="Y69" s="564"/>
      <c r="Z69" s="735"/>
      <c r="AA69" s="598"/>
      <c r="AB69" s="735"/>
    </row>
    <row r="70" spans="1:28" ht="68.25" customHeight="1" x14ac:dyDescent="0.2">
      <c r="A70" s="724"/>
      <c r="B70" s="726"/>
      <c r="C70" s="745"/>
      <c r="D70" s="774"/>
      <c r="E70" s="745"/>
      <c r="F70" s="747"/>
      <c r="G70" s="745"/>
      <c r="H70" s="745"/>
      <c r="I70" s="776"/>
      <c r="J70" s="420"/>
      <c r="K70" s="264">
        <v>0.45</v>
      </c>
      <c r="L70" s="172" t="s">
        <v>39</v>
      </c>
      <c r="M70" s="265">
        <v>8.5999999999999993E-2</v>
      </c>
      <c r="N70" s="265">
        <v>0.3</v>
      </c>
      <c r="O70" s="265">
        <v>0</v>
      </c>
      <c r="P70" s="265">
        <v>0</v>
      </c>
      <c r="Q70" s="165">
        <f t="shared" si="5"/>
        <v>3.8699999999999998E-2</v>
      </c>
      <c r="R70" s="165">
        <f t="shared" si="1"/>
        <v>0.13500000000000001</v>
      </c>
      <c r="S70" s="165">
        <f t="shared" si="2"/>
        <v>0</v>
      </c>
      <c r="T70" s="165">
        <f t="shared" si="3"/>
        <v>0</v>
      </c>
      <c r="U70" s="169">
        <f t="shared" si="4"/>
        <v>0.13500000000000001</v>
      </c>
      <c r="V70" s="564"/>
      <c r="W70" s="564"/>
      <c r="X70" s="564"/>
      <c r="Y70" s="564"/>
      <c r="Z70" s="735"/>
      <c r="AA70" s="598"/>
      <c r="AB70" s="735"/>
    </row>
    <row r="71" spans="1:28" ht="78" customHeight="1" x14ac:dyDescent="0.2">
      <c r="A71" s="724"/>
      <c r="B71" s="726"/>
      <c r="C71" s="745"/>
      <c r="D71" s="774"/>
      <c r="E71" s="745"/>
      <c r="F71" s="747"/>
      <c r="G71" s="745"/>
      <c r="H71" s="745"/>
      <c r="I71" s="776"/>
      <c r="J71" s="420" t="s">
        <v>986</v>
      </c>
      <c r="K71" s="266">
        <v>0.15</v>
      </c>
      <c r="L71" s="82" t="s">
        <v>35</v>
      </c>
      <c r="M71" s="262">
        <v>0.1</v>
      </c>
      <c r="N71" s="262">
        <v>0.4</v>
      </c>
      <c r="O71" s="262">
        <v>0.7</v>
      </c>
      <c r="P71" s="263">
        <v>1</v>
      </c>
      <c r="Q71" s="6">
        <f t="shared" si="5"/>
        <v>1.4999999999999999E-2</v>
      </c>
      <c r="R71" s="6">
        <f t="shared" si="1"/>
        <v>0.06</v>
      </c>
      <c r="S71" s="6">
        <f t="shared" si="2"/>
        <v>0.105</v>
      </c>
      <c r="T71" s="6">
        <f t="shared" si="3"/>
        <v>0.15</v>
      </c>
      <c r="U71" s="153">
        <f t="shared" si="4"/>
        <v>0.15</v>
      </c>
      <c r="V71" s="564"/>
      <c r="W71" s="564"/>
      <c r="X71" s="564"/>
      <c r="Y71" s="564"/>
      <c r="Z71" s="735"/>
      <c r="AA71" s="598"/>
      <c r="AB71" s="735"/>
    </row>
    <row r="72" spans="1:28" ht="49.9" customHeight="1" x14ac:dyDescent="0.2">
      <c r="A72" s="724"/>
      <c r="B72" s="726"/>
      <c r="C72" s="745"/>
      <c r="D72" s="774"/>
      <c r="E72" s="745"/>
      <c r="F72" s="747"/>
      <c r="G72" s="745"/>
      <c r="H72" s="745"/>
      <c r="I72" s="776"/>
      <c r="J72" s="420"/>
      <c r="K72" s="264">
        <v>0.15</v>
      </c>
      <c r="L72" s="172" t="s">
        <v>39</v>
      </c>
      <c r="M72" s="265">
        <v>0.18</v>
      </c>
      <c r="N72" s="265">
        <v>0.35</v>
      </c>
      <c r="O72" s="265">
        <v>0</v>
      </c>
      <c r="P72" s="265">
        <v>0</v>
      </c>
      <c r="Q72" s="165">
        <f t="shared" si="5"/>
        <v>2.7E-2</v>
      </c>
      <c r="R72" s="165">
        <f t="shared" ref="R72:R94" si="20">+SUM(N72:N72)*K72</f>
        <v>5.2499999999999998E-2</v>
      </c>
      <c r="S72" s="165">
        <f t="shared" ref="S72:S94" si="21">+SUM(O72:O72)*K72</f>
        <v>0</v>
      </c>
      <c r="T72" s="165">
        <f t="shared" ref="T72:T135" si="22">+SUM(P72:P72)*K72</f>
        <v>0</v>
      </c>
      <c r="U72" s="169">
        <f t="shared" ref="U72:U135" si="23">+MAX(Q72:T72)</f>
        <v>5.2499999999999998E-2</v>
      </c>
      <c r="V72" s="564"/>
      <c r="W72" s="564"/>
      <c r="X72" s="564"/>
      <c r="Y72" s="564"/>
      <c r="Z72" s="735"/>
      <c r="AA72" s="598"/>
      <c r="AB72" s="735"/>
    </row>
    <row r="73" spans="1:28" ht="49.9" customHeight="1" x14ac:dyDescent="0.2">
      <c r="A73" s="724"/>
      <c r="B73" s="726"/>
      <c r="C73" s="745"/>
      <c r="D73" s="774"/>
      <c r="E73" s="745"/>
      <c r="F73" s="747"/>
      <c r="G73" s="745"/>
      <c r="H73" s="745" t="s">
        <v>987</v>
      </c>
      <c r="I73" s="776"/>
      <c r="J73" s="420" t="s">
        <v>988</v>
      </c>
      <c r="K73" s="266">
        <v>0.15</v>
      </c>
      <c r="L73" s="82" t="s">
        <v>35</v>
      </c>
      <c r="M73" s="83">
        <v>0</v>
      </c>
      <c r="N73" s="83">
        <v>0.33333333333333331</v>
      </c>
      <c r="O73" s="83">
        <v>0.66666666666666663</v>
      </c>
      <c r="P73" s="100">
        <v>1</v>
      </c>
      <c r="Q73" s="6">
        <f t="shared" ref="Q73:Q94" si="24">+SUM(M73:M73)*K73</f>
        <v>0</v>
      </c>
      <c r="R73" s="6">
        <f t="shared" si="20"/>
        <v>4.9999999999999996E-2</v>
      </c>
      <c r="S73" s="6">
        <f t="shared" si="21"/>
        <v>9.9999999999999992E-2</v>
      </c>
      <c r="T73" s="6">
        <f t="shared" si="22"/>
        <v>0.15</v>
      </c>
      <c r="U73" s="153">
        <f t="shared" si="23"/>
        <v>0.15</v>
      </c>
      <c r="V73" s="564"/>
      <c r="W73" s="564"/>
      <c r="X73" s="564"/>
      <c r="Y73" s="564"/>
      <c r="Z73" s="735"/>
      <c r="AA73" s="598"/>
      <c r="AB73" s="735"/>
    </row>
    <row r="74" spans="1:28" ht="49.9" customHeight="1" x14ac:dyDescent="0.2">
      <c r="A74" s="724"/>
      <c r="B74" s="726"/>
      <c r="C74" s="745"/>
      <c r="D74" s="774"/>
      <c r="E74" s="745"/>
      <c r="F74" s="748"/>
      <c r="G74" s="745"/>
      <c r="H74" s="745"/>
      <c r="I74" s="777"/>
      <c r="J74" s="420"/>
      <c r="K74" s="264">
        <v>0.15</v>
      </c>
      <c r="L74" s="172" t="s">
        <v>39</v>
      </c>
      <c r="M74" s="265">
        <v>0</v>
      </c>
      <c r="N74" s="265">
        <v>0.33329999999999999</v>
      </c>
      <c r="O74" s="265">
        <v>0</v>
      </c>
      <c r="P74" s="265">
        <v>0</v>
      </c>
      <c r="Q74" s="165">
        <f t="shared" si="24"/>
        <v>0</v>
      </c>
      <c r="R74" s="165">
        <f t="shared" si="20"/>
        <v>4.9994999999999998E-2</v>
      </c>
      <c r="S74" s="165">
        <f t="shared" si="21"/>
        <v>0</v>
      </c>
      <c r="T74" s="165">
        <f t="shared" si="22"/>
        <v>0</v>
      </c>
      <c r="U74" s="169">
        <f t="shared" si="23"/>
        <v>4.9994999999999998E-2</v>
      </c>
      <c r="V74" s="564"/>
      <c r="W74" s="564"/>
      <c r="X74" s="564"/>
      <c r="Y74" s="564"/>
      <c r="Z74" s="736"/>
      <c r="AA74" s="599"/>
      <c r="AB74" s="735"/>
    </row>
    <row r="75" spans="1:28" ht="49.9" customHeight="1" x14ac:dyDescent="0.2">
      <c r="A75" s="724" t="s">
        <v>989</v>
      </c>
      <c r="B75" s="726"/>
      <c r="C75" s="745" t="s">
        <v>990</v>
      </c>
      <c r="D75" s="421" t="s">
        <v>991</v>
      </c>
      <c r="E75" s="421" t="s">
        <v>992</v>
      </c>
      <c r="F75" s="771">
        <v>123</v>
      </c>
      <c r="G75" s="421" t="s">
        <v>993</v>
      </c>
      <c r="H75" s="745" t="s">
        <v>994</v>
      </c>
      <c r="I75" s="752">
        <f>+W75</f>
        <v>0.4</v>
      </c>
      <c r="J75" s="778" t="s">
        <v>995</v>
      </c>
      <c r="K75" s="266">
        <v>0.4</v>
      </c>
      <c r="L75" s="82" t="s">
        <v>35</v>
      </c>
      <c r="M75" s="262">
        <v>0.16</v>
      </c>
      <c r="N75" s="262">
        <v>0.5</v>
      </c>
      <c r="O75" s="262">
        <v>0.66</v>
      </c>
      <c r="P75" s="263">
        <v>1</v>
      </c>
      <c r="Q75" s="6">
        <f t="shared" si="24"/>
        <v>6.4000000000000001E-2</v>
      </c>
      <c r="R75" s="6">
        <f t="shared" si="20"/>
        <v>0.2</v>
      </c>
      <c r="S75" s="6">
        <f t="shared" si="21"/>
        <v>0.26400000000000001</v>
      </c>
      <c r="T75" s="6">
        <f t="shared" si="22"/>
        <v>0.4</v>
      </c>
      <c r="U75" s="153">
        <f t="shared" si="23"/>
        <v>0.4</v>
      </c>
      <c r="V75" s="564">
        <f>+Q76+Q78+Q80</f>
        <v>0</v>
      </c>
      <c r="W75" s="564">
        <f t="shared" ref="W75:Y75" si="25">+R76+R78+R80</f>
        <v>0.4</v>
      </c>
      <c r="X75" s="564">
        <f t="shared" si="25"/>
        <v>0</v>
      </c>
      <c r="Y75" s="564">
        <f t="shared" si="25"/>
        <v>0</v>
      </c>
      <c r="Z75" s="734" t="s">
        <v>996</v>
      </c>
      <c r="AA75" s="597" t="s">
        <v>996</v>
      </c>
      <c r="AB75" s="735"/>
    </row>
    <row r="76" spans="1:28" ht="49.9" customHeight="1" x14ac:dyDescent="0.2">
      <c r="A76" s="724"/>
      <c r="B76" s="726"/>
      <c r="C76" s="745"/>
      <c r="D76" s="421"/>
      <c r="E76" s="421"/>
      <c r="F76" s="772"/>
      <c r="G76" s="421"/>
      <c r="H76" s="745"/>
      <c r="I76" s="752"/>
      <c r="J76" s="778"/>
      <c r="K76" s="264">
        <v>0.4</v>
      </c>
      <c r="L76" s="172" t="s">
        <v>39</v>
      </c>
      <c r="M76" s="265">
        <v>0</v>
      </c>
      <c r="N76" s="265">
        <v>0.45</v>
      </c>
      <c r="O76" s="265">
        <v>0</v>
      </c>
      <c r="P76" s="265">
        <v>0</v>
      </c>
      <c r="Q76" s="165">
        <f t="shared" si="24"/>
        <v>0</v>
      </c>
      <c r="R76" s="165">
        <f t="shared" si="20"/>
        <v>0.18000000000000002</v>
      </c>
      <c r="S76" s="165">
        <f t="shared" si="21"/>
        <v>0</v>
      </c>
      <c r="T76" s="165">
        <f t="shared" si="22"/>
        <v>0</v>
      </c>
      <c r="U76" s="169">
        <f t="shared" si="23"/>
        <v>0.18000000000000002</v>
      </c>
      <c r="V76" s="564"/>
      <c r="W76" s="564"/>
      <c r="X76" s="564"/>
      <c r="Y76" s="564"/>
      <c r="Z76" s="735"/>
      <c r="AA76" s="598"/>
      <c r="AB76" s="735"/>
    </row>
    <row r="77" spans="1:28" ht="49.9" customHeight="1" x14ac:dyDescent="0.2">
      <c r="A77" s="724"/>
      <c r="B77" s="726"/>
      <c r="C77" s="745"/>
      <c r="D77" s="421"/>
      <c r="E77" s="421"/>
      <c r="F77" s="772"/>
      <c r="G77" s="421"/>
      <c r="H77" s="745"/>
      <c r="I77" s="752"/>
      <c r="J77" s="778" t="s">
        <v>997</v>
      </c>
      <c r="K77" s="266">
        <v>0.4</v>
      </c>
      <c r="L77" s="82" t="s">
        <v>35</v>
      </c>
      <c r="M77" s="271">
        <v>0.1</v>
      </c>
      <c r="N77" s="271">
        <v>0.5</v>
      </c>
      <c r="O77" s="262">
        <v>1</v>
      </c>
      <c r="P77" s="263">
        <v>1</v>
      </c>
      <c r="Q77" s="6">
        <f t="shared" si="24"/>
        <v>4.0000000000000008E-2</v>
      </c>
      <c r="R77" s="6">
        <f t="shared" si="20"/>
        <v>0.2</v>
      </c>
      <c r="S77" s="6">
        <f t="shared" si="21"/>
        <v>0.4</v>
      </c>
      <c r="T77" s="6">
        <f t="shared" si="22"/>
        <v>0.4</v>
      </c>
      <c r="U77" s="153">
        <f t="shared" si="23"/>
        <v>0.4</v>
      </c>
      <c r="V77" s="564"/>
      <c r="W77" s="564"/>
      <c r="X77" s="564"/>
      <c r="Y77" s="564"/>
      <c r="Z77" s="735"/>
      <c r="AA77" s="598"/>
      <c r="AB77" s="735"/>
    </row>
    <row r="78" spans="1:28" ht="49.9" customHeight="1" x14ac:dyDescent="0.2">
      <c r="A78" s="724"/>
      <c r="B78" s="726"/>
      <c r="C78" s="745"/>
      <c r="D78" s="421"/>
      <c r="E78" s="421"/>
      <c r="F78" s="772"/>
      <c r="G78" s="421"/>
      <c r="H78" s="745"/>
      <c r="I78" s="752"/>
      <c r="J78" s="778"/>
      <c r="K78" s="264">
        <v>0.4</v>
      </c>
      <c r="L78" s="172" t="s">
        <v>39</v>
      </c>
      <c r="M78" s="265">
        <v>0</v>
      </c>
      <c r="N78" s="265">
        <v>0.45</v>
      </c>
      <c r="O78" s="265">
        <v>0</v>
      </c>
      <c r="P78" s="265">
        <v>0</v>
      </c>
      <c r="Q78" s="165">
        <f t="shared" si="24"/>
        <v>0</v>
      </c>
      <c r="R78" s="165">
        <f t="shared" si="20"/>
        <v>0.18000000000000002</v>
      </c>
      <c r="S78" s="165">
        <f t="shared" si="21"/>
        <v>0</v>
      </c>
      <c r="T78" s="165">
        <f t="shared" si="22"/>
        <v>0</v>
      </c>
      <c r="U78" s="169">
        <f t="shared" si="23"/>
        <v>0.18000000000000002</v>
      </c>
      <c r="V78" s="564"/>
      <c r="W78" s="564"/>
      <c r="X78" s="564"/>
      <c r="Y78" s="564"/>
      <c r="Z78" s="735"/>
      <c r="AA78" s="598"/>
      <c r="AB78" s="735"/>
    </row>
    <row r="79" spans="1:28" ht="49.9" customHeight="1" x14ac:dyDescent="0.2">
      <c r="A79" s="724"/>
      <c r="B79" s="726"/>
      <c r="C79" s="745"/>
      <c r="D79" s="421"/>
      <c r="E79" s="421"/>
      <c r="F79" s="772"/>
      <c r="G79" s="421"/>
      <c r="H79" s="745"/>
      <c r="I79" s="752"/>
      <c r="J79" s="778" t="s">
        <v>998</v>
      </c>
      <c r="K79" s="266">
        <v>0.2</v>
      </c>
      <c r="L79" s="82" t="s">
        <v>35</v>
      </c>
      <c r="M79" s="271">
        <v>0.25</v>
      </c>
      <c r="N79" s="271">
        <v>0.5</v>
      </c>
      <c r="O79" s="262">
        <v>1</v>
      </c>
      <c r="P79" s="263">
        <v>1</v>
      </c>
      <c r="Q79" s="6">
        <f t="shared" si="24"/>
        <v>0.05</v>
      </c>
      <c r="R79" s="6">
        <f t="shared" si="20"/>
        <v>0.1</v>
      </c>
      <c r="S79" s="6">
        <f t="shared" si="21"/>
        <v>0.2</v>
      </c>
      <c r="T79" s="6">
        <f t="shared" si="22"/>
        <v>0.2</v>
      </c>
      <c r="U79" s="153">
        <f t="shared" si="23"/>
        <v>0.2</v>
      </c>
      <c r="V79" s="564"/>
      <c r="W79" s="564"/>
      <c r="X79" s="564"/>
      <c r="Y79" s="564"/>
      <c r="Z79" s="735"/>
      <c r="AA79" s="598"/>
      <c r="AB79" s="735"/>
    </row>
    <row r="80" spans="1:28" ht="49.9" customHeight="1" x14ac:dyDescent="0.2">
      <c r="A80" s="724"/>
      <c r="B80" s="726"/>
      <c r="C80" s="745"/>
      <c r="D80" s="421"/>
      <c r="E80" s="421"/>
      <c r="F80" s="773"/>
      <c r="G80" s="421"/>
      <c r="H80" s="745"/>
      <c r="I80" s="752"/>
      <c r="J80" s="778"/>
      <c r="K80" s="264">
        <v>0.2</v>
      </c>
      <c r="L80" s="172" t="s">
        <v>39</v>
      </c>
      <c r="M80" s="265">
        <v>0</v>
      </c>
      <c r="N80" s="265">
        <v>0.2</v>
      </c>
      <c r="O80" s="265">
        <v>0</v>
      </c>
      <c r="P80" s="265">
        <v>0</v>
      </c>
      <c r="Q80" s="165">
        <f t="shared" si="24"/>
        <v>0</v>
      </c>
      <c r="R80" s="165">
        <f t="shared" si="20"/>
        <v>4.0000000000000008E-2</v>
      </c>
      <c r="S80" s="165">
        <f t="shared" si="21"/>
        <v>0</v>
      </c>
      <c r="T80" s="165">
        <f t="shared" si="22"/>
        <v>0</v>
      </c>
      <c r="U80" s="169">
        <f t="shared" si="23"/>
        <v>4.0000000000000008E-2</v>
      </c>
      <c r="V80" s="564"/>
      <c r="W80" s="564"/>
      <c r="X80" s="564"/>
      <c r="Y80" s="564"/>
      <c r="Z80" s="736"/>
      <c r="AA80" s="599"/>
      <c r="AB80" s="735"/>
    </row>
    <row r="81" spans="1:28" ht="49.9" customHeight="1" x14ac:dyDescent="0.2">
      <c r="A81" s="724" t="s">
        <v>999</v>
      </c>
      <c r="B81" s="726"/>
      <c r="C81" s="779" t="s">
        <v>1000</v>
      </c>
      <c r="D81" s="745" t="s">
        <v>1001</v>
      </c>
      <c r="E81" s="745" t="s">
        <v>1002</v>
      </c>
      <c r="F81" s="746">
        <v>124</v>
      </c>
      <c r="G81" s="745" t="s">
        <v>1003</v>
      </c>
      <c r="H81" s="745" t="s">
        <v>1004</v>
      </c>
      <c r="I81" s="752">
        <f>+W81</f>
        <v>0.18</v>
      </c>
      <c r="J81" s="778" t="s">
        <v>1005</v>
      </c>
      <c r="K81" s="266">
        <v>0.3</v>
      </c>
      <c r="L81" s="82" t="s">
        <v>35</v>
      </c>
      <c r="M81" s="262">
        <v>0.2</v>
      </c>
      <c r="N81" s="262">
        <v>0.6</v>
      </c>
      <c r="O81" s="262">
        <v>0.8</v>
      </c>
      <c r="P81" s="262">
        <v>1</v>
      </c>
      <c r="Q81" s="6">
        <f t="shared" si="24"/>
        <v>0.06</v>
      </c>
      <c r="R81" s="6">
        <f t="shared" si="20"/>
        <v>0.18</v>
      </c>
      <c r="S81" s="6">
        <f t="shared" si="21"/>
        <v>0.24</v>
      </c>
      <c r="T81" s="6">
        <f t="shared" si="22"/>
        <v>0.3</v>
      </c>
      <c r="U81" s="153">
        <f t="shared" si="23"/>
        <v>0.3</v>
      </c>
      <c r="V81" s="564">
        <f>+Q82+Q84+Q86</f>
        <v>0.06</v>
      </c>
      <c r="W81" s="564">
        <f t="shared" ref="W81:Y81" si="26">+R82+R84+R86</f>
        <v>0.18</v>
      </c>
      <c r="X81" s="564">
        <f t="shared" si="26"/>
        <v>0</v>
      </c>
      <c r="Y81" s="564">
        <f t="shared" si="26"/>
        <v>0</v>
      </c>
      <c r="Z81" s="734" t="s">
        <v>1006</v>
      </c>
      <c r="AA81" s="597" t="s">
        <v>1007</v>
      </c>
      <c r="AB81" s="735"/>
    </row>
    <row r="82" spans="1:28" ht="49.9" customHeight="1" x14ac:dyDescent="0.2">
      <c r="A82" s="724"/>
      <c r="B82" s="726"/>
      <c r="C82" s="780"/>
      <c r="D82" s="745"/>
      <c r="E82" s="745"/>
      <c r="F82" s="747"/>
      <c r="G82" s="745"/>
      <c r="H82" s="745"/>
      <c r="I82" s="753"/>
      <c r="J82" s="778"/>
      <c r="K82" s="264">
        <v>0.3</v>
      </c>
      <c r="L82" s="172" t="s">
        <v>39</v>
      </c>
      <c r="M82" s="265">
        <v>0.2</v>
      </c>
      <c r="N82" s="265">
        <v>0.6</v>
      </c>
      <c r="O82" s="265">
        <v>0</v>
      </c>
      <c r="P82" s="265">
        <v>0</v>
      </c>
      <c r="Q82" s="165">
        <f t="shared" si="24"/>
        <v>0.06</v>
      </c>
      <c r="R82" s="165">
        <f t="shared" si="20"/>
        <v>0.18</v>
      </c>
      <c r="S82" s="165">
        <f t="shared" si="21"/>
        <v>0</v>
      </c>
      <c r="T82" s="165">
        <f t="shared" si="22"/>
        <v>0</v>
      </c>
      <c r="U82" s="169">
        <f t="shared" si="23"/>
        <v>0.18</v>
      </c>
      <c r="V82" s="564"/>
      <c r="W82" s="564"/>
      <c r="X82" s="564"/>
      <c r="Y82" s="564"/>
      <c r="Z82" s="735"/>
      <c r="AA82" s="598"/>
      <c r="AB82" s="735"/>
    </row>
    <row r="83" spans="1:28" ht="49.9" customHeight="1" x14ac:dyDescent="0.2">
      <c r="A83" s="724"/>
      <c r="B83" s="726"/>
      <c r="C83" s="780"/>
      <c r="D83" s="745"/>
      <c r="E83" s="745"/>
      <c r="F83" s="747"/>
      <c r="G83" s="745"/>
      <c r="H83" s="745"/>
      <c r="I83" s="753"/>
      <c r="J83" s="778" t="s">
        <v>1008</v>
      </c>
      <c r="K83" s="266">
        <v>0.3</v>
      </c>
      <c r="L83" s="82" t="s">
        <v>35</v>
      </c>
      <c r="M83" s="262">
        <v>0.2</v>
      </c>
      <c r="N83" s="262">
        <v>0.6</v>
      </c>
      <c r="O83" s="262">
        <v>0.8</v>
      </c>
      <c r="P83" s="262">
        <v>1</v>
      </c>
      <c r="Q83" s="6">
        <f t="shared" si="24"/>
        <v>0.06</v>
      </c>
      <c r="R83" s="6">
        <f t="shared" si="20"/>
        <v>0.18</v>
      </c>
      <c r="S83" s="6">
        <f t="shared" si="21"/>
        <v>0.24</v>
      </c>
      <c r="T83" s="6">
        <f t="shared" si="22"/>
        <v>0.3</v>
      </c>
      <c r="U83" s="153">
        <f t="shared" si="23"/>
        <v>0.3</v>
      </c>
      <c r="V83" s="564"/>
      <c r="W83" s="564"/>
      <c r="X83" s="564"/>
      <c r="Y83" s="564"/>
      <c r="Z83" s="735"/>
      <c r="AA83" s="598"/>
      <c r="AB83" s="735"/>
    </row>
    <row r="84" spans="1:28" ht="49.9" customHeight="1" x14ac:dyDescent="0.2">
      <c r="A84" s="724"/>
      <c r="B84" s="726"/>
      <c r="C84" s="780"/>
      <c r="D84" s="745"/>
      <c r="E84" s="745"/>
      <c r="F84" s="747"/>
      <c r="G84" s="745"/>
      <c r="H84" s="745"/>
      <c r="I84" s="753"/>
      <c r="J84" s="778"/>
      <c r="K84" s="264">
        <v>0.3</v>
      </c>
      <c r="L84" s="172" t="s">
        <v>39</v>
      </c>
      <c r="M84" s="265">
        <v>0</v>
      </c>
      <c r="N84" s="265">
        <v>0</v>
      </c>
      <c r="O84" s="265">
        <v>0</v>
      </c>
      <c r="P84" s="265">
        <v>0</v>
      </c>
      <c r="Q84" s="165">
        <f t="shared" si="24"/>
        <v>0</v>
      </c>
      <c r="R84" s="165">
        <f t="shared" si="20"/>
        <v>0</v>
      </c>
      <c r="S84" s="165">
        <f t="shared" si="21"/>
        <v>0</v>
      </c>
      <c r="T84" s="165">
        <f t="shared" si="22"/>
        <v>0</v>
      </c>
      <c r="U84" s="169">
        <f t="shared" si="23"/>
        <v>0</v>
      </c>
      <c r="V84" s="564"/>
      <c r="W84" s="564"/>
      <c r="X84" s="564"/>
      <c r="Y84" s="564"/>
      <c r="Z84" s="735"/>
      <c r="AA84" s="598"/>
      <c r="AB84" s="735"/>
    </row>
    <row r="85" spans="1:28" ht="49.9" customHeight="1" x14ac:dyDescent="0.2">
      <c r="A85" s="724"/>
      <c r="B85" s="726"/>
      <c r="C85" s="780"/>
      <c r="D85" s="745"/>
      <c r="E85" s="745"/>
      <c r="F85" s="747"/>
      <c r="G85" s="745"/>
      <c r="H85" s="745"/>
      <c r="I85" s="753"/>
      <c r="J85" s="778" t="s">
        <v>1009</v>
      </c>
      <c r="K85" s="266">
        <v>0.4</v>
      </c>
      <c r="L85" s="82" t="s">
        <v>35</v>
      </c>
      <c r="M85" s="262">
        <v>0.2</v>
      </c>
      <c r="N85" s="262">
        <v>0.6</v>
      </c>
      <c r="O85" s="262">
        <v>0.8</v>
      </c>
      <c r="P85" s="262">
        <v>1</v>
      </c>
      <c r="Q85" s="6">
        <f t="shared" si="24"/>
        <v>8.0000000000000016E-2</v>
      </c>
      <c r="R85" s="6">
        <f t="shared" si="20"/>
        <v>0.24</v>
      </c>
      <c r="S85" s="6">
        <f t="shared" si="21"/>
        <v>0.32000000000000006</v>
      </c>
      <c r="T85" s="6">
        <f t="shared" si="22"/>
        <v>0.4</v>
      </c>
      <c r="U85" s="153">
        <f t="shared" si="23"/>
        <v>0.4</v>
      </c>
      <c r="V85" s="564"/>
      <c r="W85" s="564"/>
      <c r="X85" s="564"/>
      <c r="Y85" s="564"/>
      <c r="Z85" s="735"/>
      <c r="AA85" s="598"/>
      <c r="AB85" s="735"/>
    </row>
    <row r="86" spans="1:28" ht="49.9" customHeight="1" x14ac:dyDescent="0.2">
      <c r="A86" s="724"/>
      <c r="B86" s="726"/>
      <c r="C86" s="780"/>
      <c r="D86" s="745"/>
      <c r="E86" s="745"/>
      <c r="F86" s="748"/>
      <c r="G86" s="745"/>
      <c r="H86" s="745"/>
      <c r="I86" s="753"/>
      <c r="J86" s="778"/>
      <c r="K86" s="264">
        <v>0.4</v>
      </c>
      <c r="L86" s="172" t="s">
        <v>39</v>
      </c>
      <c r="M86" s="265">
        <v>0</v>
      </c>
      <c r="N86" s="265">
        <v>0</v>
      </c>
      <c r="O86" s="265">
        <v>0</v>
      </c>
      <c r="P86" s="265">
        <v>0</v>
      </c>
      <c r="Q86" s="165">
        <f t="shared" si="24"/>
        <v>0</v>
      </c>
      <c r="R86" s="165">
        <f t="shared" si="20"/>
        <v>0</v>
      </c>
      <c r="S86" s="165">
        <f t="shared" si="21"/>
        <v>0</v>
      </c>
      <c r="T86" s="165">
        <f t="shared" si="22"/>
        <v>0</v>
      </c>
      <c r="U86" s="169">
        <f t="shared" si="23"/>
        <v>0</v>
      </c>
      <c r="V86" s="564"/>
      <c r="W86" s="564"/>
      <c r="X86" s="564"/>
      <c r="Y86" s="564"/>
      <c r="Z86" s="735"/>
      <c r="AA86" s="598"/>
      <c r="AB86" s="735"/>
    </row>
    <row r="87" spans="1:28" ht="55.5" customHeight="1" x14ac:dyDescent="0.2">
      <c r="A87" s="724"/>
      <c r="B87" s="726"/>
      <c r="C87" s="780"/>
      <c r="D87" s="745" t="s">
        <v>1010</v>
      </c>
      <c r="E87" s="745" t="s">
        <v>1011</v>
      </c>
      <c r="F87" s="746">
        <v>125</v>
      </c>
      <c r="G87" s="745" t="s">
        <v>1012</v>
      </c>
      <c r="H87" s="745" t="s">
        <v>1013</v>
      </c>
      <c r="I87" s="752">
        <f>+W87</f>
        <v>0.37136000000000002</v>
      </c>
      <c r="J87" s="783" t="s">
        <v>1014</v>
      </c>
      <c r="K87" s="266">
        <v>0.1</v>
      </c>
      <c r="L87" s="82" t="s">
        <v>35</v>
      </c>
      <c r="M87" s="262">
        <v>0.2</v>
      </c>
      <c r="N87" s="262">
        <v>0.5</v>
      </c>
      <c r="O87" s="262">
        <v>0.7</v>
      </c>
      <c r="P87" s="262">
        <v>1</v>
      </c>
      <c r="Q87" s="6">
        <f t="shared" si="24"/>
        <v>2.0000000000000004E-2</v>
      </c>
      <c r="R87" s="6">
        <f t="shared" si="20"/>
        <v>0.05</v>
      </c>
      <c r="S87" s="6">
        <f t="shared" si="21"/>
        <v>6.9999999999999993E-2</v>
      </c>
      <c r="T87" s="6">
        <f t="shared" si="22"/>
        <v>0.1</v>
      </c>
      <c r="U87" s="153">
        <f t="shared" si="23"/>
        <v>0.1</v>
      </c>
      <c r="V87" s="564">
        <f>+Q88+Q90+Q92+Q94+Q96+Q98+Q100</f>
        <v>0.11000000000000001</v>
      </c>
      <c r="W87" s="564">
        <f t="shared" ref="W87:Y87" si="27">+R88+R90+R92+R94+R96+R98+R100</f>
        <v>0.37136000000000002</v>
      </c>
      <c r="X87" s="564">
        <f t="shared" si="27"/>
        <v>0</v>
      </c>
      <c r="Y87" s="564">
        <f t="shared" si="27"/>
        <v>0</v>
      </c>
      <c r="Z87" s="735"/>
      <c r="AA87" s="598"/>
      <c r="AB87" s="735"/>
    </row>
    <row r="88" spans="1:28" ht="75.75" customHeight="1" x14ac:dyDescent="0.2">
      <c r="A88" s="724"/>
      <c r="B88" s="726"/>
      <c r="C88" s="780"/>
      <c r="D88" s="745"/>
      <c r="E88" s="745"/>
      <c r="F88" s="747"/>
      <c r="G88" s="745"/>
      <c r="H88" s="745"/>
      <c r="I88" s="753"/>
      <c r="J88" s="783"/>
      <c r="K88" s="264">
        <v>0.1</v>
      </c>
      <c r="L88" s="172" t="s">
        <v>39</v>
      </c>
      <c r="M88" s="265">
        <v>0.2</v>
      </c>
      <c r="N88" s="265">
        <v>0.5</v>
      </c>
      <c r="O88" s="265">
        <v>0</v>
      </c>
      <c r="P88" s="265">
        <v>0</v>
      </c>
      <c r="Q88" s="165">
        <f t="shared" si="24"/>
        <v>2.0000000000000004E-2</v>
      </c>
      <c r="R88" s="165">
        <f t="shared" si="20"/>
        <v>0.05</v>
      </c>
      <c r="S88" s="165">
        <f t="shared" si="21"/>
        <v>0</v>
      </c>
      <c r="T88" s="165">
        <f t="shared" si="22"/>
        <v>0</v>
      </c>
      <c r="U88" s="169">
        <f t="shared" si="23"/>
        <v>0.05</v>
      </c>
      <c r="V88" s="564"/>
      <c r="W88" s="564"/>
      <c r="X88" s="564"/>
      <c r="Y88" s="564"/>
      <c r="Z88" s="735"/>
      <c r="AA88" s="598"/>
      <c r="AB88" s="735"/>
    </row>
    <row r="89" spans="1:28" ht="60" customHeight="1" x14ac:dyDescent="0.2">
      <c r="A89" s="724"/>
      <c r="B89" s="726"/>
      <c r="C89" s="780"/>
      <c r="D89" s="745"/>
      <c r="E89" s="745"/>
      <c r="F89" s="747"/>
      <c r="G89" s="745"/>
      <c r="H89" s="745"/>
      <c r="I89" s="753"/>
      <c r="J89" s="783" t="s">
        <v>1015</v>
      </c>
      <c r="K89" s="266">
        <v>0.1</v>
      </c>
      <c r="L89" s="82" t="s">
        <v>35</v>
      </c>
      <c r="M89" s="262">
        <v>0.2</v>
      </c>
      <c r="N89" s="262">
        <v>0.5</v>
      </c>
      <c r="O89" s="262">
        <v>0.7</v>
      </c>
      <c r="P89" s="262">
        <v>1</v>
      </c>
      <c r="Q89" s="6">
        <f t="shared" si="24"/>
        <v>2.0000000000000004E-2</v>
      </c>
      <c r="R89" s="6">
        <f t="shared" si="20"/>
        <v>0.05</v>
      </c>
      <c r="S89" s="6">
        <f t="shared" si="21"/>
        <v>6.9999999999999993E-2</v>
      </c>
      <c r="T89" s="6">
        <f t="shared" si="22"/>
        <v>0.1</v>
      </c>
      <c r="U89" s="153">
        <f t="shared" si="23"/>
        <v>0.1</v>
      </c>
      <c r="V89" s="564"/>
      <c r="W89" s="564"/>
      <c r="X89" s="564"/>
      <c r="Y89" s="564"/>
      <c r="Z89" s="735"/>
      <c r="AA89" s="598"/>
      <c r="AB89" s="735"/>
    </row>
    <row r="90" spans="1:28" ht="63.75" customHeight="1" x14ac:dyDescent="0.2">
      <c r="A90" s="724"/>
      <c r="B90" s="726"/>
      <c r="C90" s="780"/>
      <c r="D90" s="745"/>
      <c r="E90" s="745"/>
      <c r="F90" s="747"/>
      <c r="G90" s="745"/>
      <c r="H90" s="745"/>
      <c r="I90" s="753"/>
      <c r="J90" s="783"/>
      <c r="K90" s="264">
        <v>0.1</v>
      </c>
      <c r="L90" s="172" t="s">
        <v>39</v>
      </c>
      <c r="M90" s="265">
        <v>0.2</v>
      </c>
      <c r="N90" s="265">
        <v>0.5</v>
      </c>
      <c r="O90" s="265">
        <v>0</v>
      </c>
      <c r="P90" s="265">
        <v>0</v>
      </c>
      <c r="Q90" s="165">
        <f t="shared" si="24"/>
        <v>2.0000000000000004E-2</v>
      </c>
      <c r="R90" s="165">
        <f t="shared" si="20"/>
        <v>0.05</v>
      </c>
      <c r="S90" s="165">
        <f t="shared" si="21"/>
        <v>0</v>
      </c>
      <c r="T90" s="165">
        <f t="shared" si="22"/>
        <v>0</v>
      </c>
      <c r="U90" s="169">
        <f t="shared" si="23"/>
        <v>0.05</v>
      </c>
      <c r="V90" s="564"/>
      <c r="W90" s="564"/>
      <c r="X90" s="564"/>
      <c r="Y90" s="564"/>
      <c r="Z90" s="735"/>
      <c r="AA90" s="598"/>
      <c r="AB90" s="735"/>
    </row>
    <row r="91" spans="1:28" ht="49.9" customHeight="1" x14ac:dyDescent="0.2">
      <c r="A91" s="724"/>
      <c r="B91" s="726"/>
      <c r="C91" s="780"/>
      <c r="D91" s="745"/>
      <c r="E91" s="745"/>
      <c r="F91" s="747"/>
      <c r="G91" s="745"/>
      <c r="H91" s="745"/>
      <c r="I91" s="753"/>
      <c r="J91" s="783" t="s">
        <v>1016</v>
      </c>
      <c r="K91" s="266">
        <v>0.15</v>
      </c>
      <c r="L91" s="82" t="s">
        <v>35</v>
      </c>
      <c r="M91" s="262">
        <v>0.2</v>
      </c>
      <c r="N91" s="262">
        <v>0.5</v>
      </c>
      <c r="O91" s="262">
        <v>0.7</v>
      </c>
      <c r="P91" s="262">
        <v>1</v>
      </c>
      <c r="Q91" s="6">
        <f t="shared" si="24"/>
        <v>0.03</v>
      </c>
      <c r="R91" s="6">
        <f t="shared" si="20"/>
        <v>7.4999999999999997E-2</v>
      </c>
      <c r="S91" s="6">
        <f t="shared" si="21"/>
        <v>0.105</v>
      </c>
      <c r="T91" s="6">
        <f t="shared" si="22"/>
        <v>0.15</v>
      </c>
      <c r="U91" s="153">
        <f t="shared" si="23"/>
        <v>0.15</v>
      </c>
      <c r="V91" s="564"/>
      <c r="W91" s="564"/>
      <c r="X91" s="564"/>
      <c r="Y91" s="564"/>
      <c r="Z91" s="735"/>
      <c r="AA91" s="598"/>
      <c r="AB91" s="735"/>
    </row>
    <row r="92" spans="1:28" ht="49.9" customHeight="1" x14ac:dyDescent="0.2">
      <c r="A92" s="724"/>
      <c r="B92" s="726"/>
      <c r="C92" s="780"/>
      <c r="D92" s="745"/>
      <c r="E92" s="745"/>
      <c r="F92" s="747"/>
      <c r="G92" s="745"/>
      <c r="H92" s="745"/>
      <c r="I92" s="753"/>
      <c r="J92" s="783"/>
      <c r="K92" s="264">
        <v>0.15</v>
      </c>
      <c r="L92" s="172" t="s">
        <v>39</v>
      </c>
      <c r="M92" s="265">
        <v>0.2</v>
      </c>
      <c r="N92" s="265">
        <v>0.5</v>
      </c>
      <c r="O92" s="265">
        <v>0</v>
      </c>
      <c r="P92" s="265">
        <v>0</v>
      </c>
      <c r="Q92" s="165">
        <f t="shared" si="24"/>
        <v>0.03</v>
      </c>
      <c r="R92" s="165">
        <f t="shared" si="20"/>
        <v>7.4999999999999997E-2</v>
      </c>
      <c r="S92" s="165">
        <f t="shared" si="21"/>
        <v>0</v>
      </c>
      <c r="T92" s="165">
        <f t="shared" si="22"/>
        <v>0</v>
      </c>
      <c r="U92" s="169">
        <f t="shared" si="23"/>
        <v>7.4999999999999997E-2</v>
      </c>
      <c r="V92" s="564"/>
      <c r="W92" s="564"/>
      <c r="X92" s="564"/>
      <c r="Y92" s="564"/>
      <c r="Z92" s="735"/>
      <c r="AA92" s="598"/>
      <c r="AB92" s="735"/>
    </row>
    <row r="93" spans="1:28" ht="49.9" customHeight="1" x14ac:dyDescent="0.2">
      <c r="A93" s="724"/>
      <c r="B93" s="726"/>
      <c r="C93" s="780"/>
      <c r="D93" s="745"/>
      <c r="E93" s="745"/>
      <c r="F93" s="747"/>
      <c r="G93" s="745"/>
      <c r="H93" s="745"/>
      <c r="I93" s="753"/>
      <c r="J93" s="783" t="s">
        <v>1017</v>
      </c>
      <c r="K93" s="266">
        <v>0.15</v>
      </c>
      <c r="L93" s="82" t="s">
        <v>35</v>
      </c>
      <c r="M93" s="262">
        <v>0.2</v>
      </c>
      <c r="N93" s="262">
        <v>0.5</v>
      </c>
      <c r="O93" s="262">
        <v>0.7</v>
      </c>
      <c r="P93" s="262">
        <v>1</v>
      </c>
      <c r="Q93" s="150">
        <f t="shared" si="24"/>
        <v>0.03</v>
      </c>
      <c r="R93" s="150">
        <f t="shared" si="20"/>
        <v>7.4999999999999997E-2</v>
      </c>
      <c r="S93" s="150">
        <f t="shared" si="21"/>
        <v>0.105</v>
      </c>
      <c r="T93" s="150">
        <f t="shared" si="22"/>
        <v>0.15</v>
      </c>
      <c r="U93" s="155">
        <f t="shared" si="23"/>
        <v>0.15</v>
      </c>
      <c r="V93" s="564"/>
      <c r="W93" s="564"/>
      <c r="X93" s="564"/>
      <c r="Y93" s="564"/>
      <c r="Z93" s="735"/>
      <c r="AA93" s="598"/>
      <c r="AB93" s="735"/>
    </row>
    <row r="94" spans="1:28" ht="49.9" customHeight="1" x14ac:dyDescent="0.2">
      <c r="A94" s="724"/>
      <c r="B94" s="726"/>
      <c r="C94" s="780"/>
      <c r="D94" s="745"/>
      <c r="E94" s="745"/>
      <c r="F94" s="747"/>
      <c r="G94" s="745"/>
      <c r="H94" s="745"/>
      <c r="I94" s="753"/>
      <c r="J94" s="783"/>
      <c r="K94" s="264">
        <v>0.15</v>
      </c>
      <c r="L94" s="172" t="s">
        <v>39</v>
      </c>
      <c r="M94" s="265">
        <v>0</v>
      </c>
      <c r="N94" s="265">
        <v>0</v>
      </c>
      <c r="O94" s="265">
        <v>0</v>
      </c>
      <c r="P94" s="265">
        <v>0</v>
      </c>
      <c r="Q94" s="165">
        <f t="shared" si="24"/>
        <v>0</v>
      </c>
      <c r="R94" s="165">
        <f t="shared" si="20"/>
        <v>0</v>
      </c>
      <c r="S94" s="165">
        <f t="shared" si="21"/>
        <v>0</v>
      </c>
      <c r="T94" s="165">
        <f t="shared" si="22"/>
        <v>0</v>
      </c>
      <c r="U94" s="169">
        <f t="shared" si="23"/>
        <v>0</v>
      </c>
      <c r="V94" s="564"/>
      <c r="W94" s="564"/>
      <c r="X94" s="564"/>
      <c r="Y94" s="564"/>
      <c r="Z94" s="735"/>
      <c r="AA94" s="598"/>
      <c r="AB94" s="735"/>
    </row>
    <row r="95" spans="1:28" ht="49.9" customHeight="1" x14ac:dyDescent="0.2">
      <c r="A95" s="724"/>
      <c r="B95" s="726"/>
      <c r="C95" s="780"/>
      <c r="D95" s="745"/>
      <c r="E95" s="745"/>
      <c r="F95" s="747"/>
      <c r="G95" s="745"/>
      <c r="H95" s="745"/>
      <c r="I95" s="753"/>
      <c r="J95" s="783" t="s">
        <v>1018</v>
      </c>
      <c r="K95" s="266">
        <v>0.15</v>
      </c>
      <c r="L95" s="82" t="s">
        <v>35</v>
      </c>
      <c r="M95" s="262">
        <v>0.2</v>
      </c>
      <c r="N95" s="262">
        <v>0.5</v>
      </c>
      <c r="O95" s="262">
        <v>0.7</v>
      </c>
      <c r="P95" s="262">
        <v>1</v>
      </c>
      <c r="Q95" s="6">
        <f t="shared" ref="Q95:Q158" si="28">+SUM(M95:M95)*K95</f>
        <v>0.03</v>
      </c>
      <c r="R95" s="6">
        <f t="shared" ref="R95:R158" si="29">+SUM(N95:N95)*K95</f>
        <v>7.4999999999999997E-2</v>
      </c>
      <c r="S95" s="6">
        <f t="shared" ref="S95:S158" si="30">+SUM(O95:O95)*K95</f>
        <v>0.105</v>
      </c>
      <c r="T95" s="6">
        <f t="shared" si="22"/>
        <v>0.15</v>
      </c>
      <c r="U95" s="153">
        <f t="shared" si="23"/>
        <v>0.15</v>
      </c>
      <c r="V95" s="564"/>
      <c r="W95" s="564"/>
      <c r="X95" s="564"/>
      <c r="Y95" s="564"/>
      <c r="Z95" s="735"/>
      <c r="AA95" s="598"/>
      <c r="AB95" s="735"/>
    </row>
    <row r="96" spans="1:28" ht="49.9" customHeight="1" x14ac:dyDescent="0.2">
      <c r="A96" s="724"/>
      <c r="B96" s="726"/>
      <c r="C96" s="780"/>
      <c r="D96" s="745"/>
      <c r="E96" s="745"/>
      <c r="F96" s="747"/>
      <c r="G96" s="745"/>
      <c r="H96" s="745"/>
      <c r="I96" s="753"/>
      <c r="J96" s="783"/>
      <c r="K96" s="264">
        <v>0.15</v>
      </c>
      <c r="L96" s="172" t="s">
        <v>39</v>
      </c>
      <c r="M96" s="265">
        <v>0</v>
      </c>
      <c r="N96" s="265">
        <v>0</v>
      </c>
      <c r="O96" s="265">
        <v>0</v>
      </c>
      <c r="P96" s="265">
        <v>0</v>
      </c>
      <c r="Q96" s="165">
        <f t="shared" si="28"/>
        <v>0</v>
      </c>
      <c r="R96" s="165">
        <f t="shared" si="29"/>
        <v>0</v>
      </c>
      <c r="S96" s="165">
        <f t="shared" si="30"/>
        <v>0</v>
      </c>
      <c r="T96" s="165">
        <f t="shared" si="22"/>
        <v>0</v>
      </c>
      <c r="U96" s="169">
        <f t="shared" si="23"/>
        <v>0</v>
      </c>
      <c r="V96" s="564"/>
      <c r="W96" s="564"/>
      <c r="X96" s="564"/>
      <c r="Y96" s="564"/>
      <c r="Z96" s="735"/>
      <c r="AA96" s="598"/>
      <c r="AB96" s="735"/>
    </row>
    <row r="97" spans="1:28" ht="49.9" customHeight="1" x14ac:dyDescent="0.2">
      <c r="A97" s="724"/>
      <c r="B97" s="726"/>
      <c r="C97" s="780"/>
      <c r="D97" s="745"/>
      <c r="E97" s="745"/>
      <c r="F97" s="747"/>
      <c r="G97" s="745"/>
      <c r="H97" s="745"/>
      <c r="I97" s="753"/>
      <c r="J97" s="783" t="s">
        <v>1019</v>
      </c>
      <c r="K97" s="266">
        <v>0.15</v>
      </c>
      <c r="L97" s="82" t="s">
        <v>35</v>
      </c>
      <c r="M97" s="262">
        <v>0.2</v>
      </c>
      <c r="N97" s="262">
        <v>0.5</v>
      </c>
      <c r="O97" s="262">
        <v>0.7</v>
      </c>
      <c r="P97" s="262">
        <v>1</v>
      </c>
      <c r="Q97" s="6">
        <f t="shared" si="28"/>
        <v>0.03</v>
      </c>
      <c r="R97" s="6">
        <f t="shared" si="29"/>
        <v>7.4999999999999997E-2</v>
      </c>
      <c r="S97" s="6">
        <f t="shared" si="30"/>
        <v>0.105</v>
      </c>
      <c r="T97" s="6">
        <f t="shared" si="22"/>
        <v>0.15</v>
      </c>
      <c r="U97" s="153">
        <f t="shared" si="23"/>
        <v>0.15</v>
      </c>
      <c r="V97" s="564"/>
      <c r="W97" s="564"/>
      <c r="X97" s="564"/>
      <c r="Y97" s="564"/>
      <c r="Z97" s="735"/>
      <c r="AA97" s="598"/>
      <c r="AB97" s="735"/>
    </row>
    <row r="98" spans="1:28" ht="49.9" customHeight="1" x14ac:dyDescent="0.2">
      <c r="A98" s="724"/>
      <c r="B98" s="726"/>
      <c r="C98" s="780"/>
      <c r="D98" s="745"/>
      <c r="E98" s="745"/>
      <c r="F98" s="747"/>
      <c r="G98" s="745"/>
      <c r="H98" s="745"/>
      <c r="I98" s="753"/>
      <c r="J98" s="783"/>
      <c r="K98" s="264">
        <v>0.15</v>
      </c>
      <c r="L98" s="172" t="s">
        <v>39</v>
      </c>
      <c r="M98" s="265">
        <v>0</v>
      </c>
      <c r="N98" s="265">
        <v>0</v>
      </c>
      <c r="O98" s="265">
        <v>0</v>
      </c>
      <c r="P98" s="265">
        <v>0</v>
      </c>
      <c r="Q98" s="165">
        <f t="shared" si="28"/>
        <v>0</v>
      </c>
      <c r="R98" s="165">
        <f t="shared" si="29"/>
        <v>0</v>
      </c>
      <c r="S98" s="165">
        <f t="shared" si="30"/>
        <v>0</v>
      </c>
      <c r="T98" s="165">
        <f t="shared" si="22"/>
        <v>0</v>
      </c>
      <c r="U98" s="169">
        <f t="shared" si="23"/>
        <v>0</v>
      </c>
      <c r="V98" s="564"/>
      <c r="W98" s="564"/>
      <c r="X98" s="564"/>
      <c r="Y98" s="564"/>
      <c r="Z98" s="735"/>
      <c r="AA98" s="598"/>
      <c r="AB98" s="735"/>
    </row>
    <row r="99" spans="1:28" ht="49.9" customHeight="1" x14ac:dyDescent="0.2">
      <c r="A99" s="724"/>
      <c r="B99" s="726"/>
      <c r="C99" s="780"/>
      <c r="D99" s="745"/>
      <c r="E99" s="745"/>
      <c r="F99" s="747"/>
      <c r="G99" s="745"/>
      <c r="H99" s="745"/>
      <c r="I99" s="753"/>
      <c r="J99" s="783" t="s">
        <v>1020</v>
      </c>
      <c r="K99" s="266">
        <v>0.2</v>
      </c>
      <c r="L99" s="82" t="s">
        <v>35</v>
      </c>
      <c r="M99" s="262">
        <v>0.2</v>
      </c>
      <c r="N99" s="262">
        <v>0.5</v>
      </c>
      <c r="O99" s="262">
        <v>0.7</v>
      </c>
      <c r="P99" s="262">
        <v>1</v>
      </c>
      <c r="Q99" s="6">
        <f t="shared" si="28"/>
        <v>4.0000000000000008E-2</v>
      </c>
      <c r="R99" s="6">
        <f t="shared" si="29"/>
        <v>0.1</v>
      </c>
      <c r="S99" s="6">
        <f t="shared" si="30"/>
        <v>0.13999999999999999</v>
      </c>
      <c r="T99" s="6">
        <f t="shared" si="22"/>
        <v>0.2</v>
      </c>
      <c r="U99" s="153">
        <f t="shared" si="23"/>
        <v>0.2</v>
      </c>
      <c r="V99" s="564"/>
      <c r="W99" s="564"/>
      <c r="X99" s="564"/>
      <c r="Y99" s="564"/>
      <c r="Z99" s="735"/>
      <c r="AA99" s="598"/>
      <c r="AB99" s="735"/>
    </row>
    <row r="100" spans="1:28" ht="49.9" customHeight="1" x14ac:dyDescent="0.2">
      <c r="A100" s="724"/>
      <c r="B100" s="726"/>
      <c r="C100" s="780"/>
      <c r="D100" s="745"/>
      <c r="E100" s="745"/>
      <c r="F100" s="748"/>
      <c r="G100" s="745"/>
      <c r="H100" s="745"/>
      <c r="I100" s="753"/>
      <c r="J100" s="783"/>
      <c r="K100" s="264">
        <v>0.2</v>
      </c>
      <c r="L100" s="172" t="s">
        <v>39</v>
      </c>
      <c r="M100" s="265">
        <v>0.2</v>
      </c>
      <c r="N100" s="265">
        <v>0.98180000000000001</v>
      </c>
      <c r="O100" s="265">
        <v>0</v>
      </c>
      <c r="P100" s="265">
        <v>0</v>
      </c>
      <c r="Q100" s="165">
        <f t="shared" si="28"/>
        <v>4.0000000000000008E-2</v>
      </c>
      <c r="R100" s="165">
        <f t="shared" si="29"/>
        <v>0.19636000000000001</v>
      </c>
      <c r="S100" s="165">
        <f t="shared" si="30"/>
        <v>0</v>
      </c>
      <c r="T100" s="165">
        <f t="shared" si="22"/>
        <v>0</v>
      </c>
      <c r="U100" s="169">
        <f t="shared" si="23"/>
        <v>0.19636000000000001</v>
      </c>
      <c r="V100" s="564"/>
      <c r="W100" s="564"/>
      <c r="X100" s="564"/>
      <c r="Y100" s="564"/>
      <c r="Z100" s="735"/>
      <c r="AA100" s="598"/>
      <c r="AB100" s="735"/>
    </row>
    <row r="101" spans="1:28" ht="49.9" customHeight="1" x14ac:dyDescent="0.2">
      <c r="A101" s="724"/>
      <c r="B101" s="726"/>
      <c r="C101" s="780"/>
      <c r="D101" s="745" t="s">
        <v>1021</v>
      </c>
      <c r="E101" s="745" t="s">
        <v>1022</v>
      </c>
      <c r="F101" s="746">
        <v>126</v>
      </c>
      <c r="G101" s="782" t="s">
        <v>1023</v>
      </c>
      <c r="H101" s="745" t="s">
        <v>1024</v>
      </c>
      <c r="I101" s="752">
        <f>+W101</f>
        <v>0.15200000000000002</v>
      </c>
      <c r="J101" s="783" t="s">
        <v>1025</v>
      </c>
      <c r="K101" s="266">
        <v>0.5</v>
      </c>
      <c r="L101" s="82" t="s">
        <v>35</v>
      </c>
      <c r="M101" s="262">
        <v>0.2</v>
      </c>
      <c r="N101" s="262">
        <v>0.6</v>
      </c>
      <c r="O101" s="262">
        <v>1</v>
      </c>
      <c r="P101" s="262">
        <v>1</v>
      </c>
      <c r="Q101" s="6">
        <f t="shared" si="28"/>
        <v>0.1</v>
      </c>
      <c r="R101" s="6">
        <f t="shared" si="29"/>
        <v>0.3</v>
      </c>
      <c r="S101" s="6">
        <f t="shared" si="30"/>
        <v>0.5</v>
      </c>
      <c r="T101" s="6">
        <f t="shared" si="22"/>
        <v>0.5</v>
      </c>
      <c r="U101" s="153">
        <f t="shared" si="23"/>
        <v>0.5</v>
      </c>
      <c r="V101" s="564">
        <f>+Q102+Q104+Q106</f>
        <v>8.0000000000000016E-2</v>
      </c>
      <c r="W101" s="564">
        <f t="shared" ref="W101:Y101" si="31">+R102+R104+R106</f>
        <v>0.15200000000000002</v>
      </c>
      <c r="X101" s="564">
        <f t="shared" si="31"/>
        <v>0</v>
      </c>
      <c r="Y101" s="564">
        <f t="shared" si="31"/>
        <v>0</v>
      </c>
      <c r="Z101" s="735"/>
      <c r="AA101" s="598"/>
      <c r="AB101" s="735"/>
    </row>
    <row r="102" spans="1:28" ht="49.9" customHeight="1" x14ac:dyDescent="0.2">
      <c r="A102" s="724"/>
      <c r="B102" s="726"/>
      <c r="C102" s="780"/>
      <c r="D102" s="745"/>
      <c r="E102" s="745"/>
      <c r="F102" s="747"/>
      <c r="G102" s="745"/>
      <c r="H102" s="745"/>
      <c r="I102" s="753"/>
      <c r="J102" s="783"/>
      <c r="K102" s="264">
        <v>0.5</v>
      </c>
      <c r="L102" s="172" t="s">
        <v>39</v>
      </c>
      <c r="M102" s="265">
        <v>0</v>
      </c>
      <c r="N102" s="265">
        <v>0</v>
      </c>
      <c r="O102" s="265">
        <v>0</v>
      </c>
      <c r="P102" s="265">
        <v>0</v>
      </c>
      <c r="Q102" s="165">
        <f t="shared" si="28"/>
        <v>0</v>
      </c>
      <c r="R102" s="165">
        <f t="shared" si="29"/>
        <v>0</v>
      </c>
      <c r="S102" s="165">
        <f t="shared" si="30"/>
        <v>0</v>
      </c>
      <c r="T102" s="165">
        <f t="shared" si="22"/>
        <v>0</v>
      </c>
      <c r="U102" s="169">
        <f t="shared" si="23"/>
        <v>0</v>
      </c>
      <c r="V102" s="564"/>
      <c r="W102" s="564"/>
      <c r="X102" s="564"/>
      <c r="Y102" s="564"/>
      <c r="Z102" s="735"/>
      <c r="AA102" s="598"/>
      <c r="AB102" s="735"/>
    </row>
    <row r="103" spans="1:28" ht="49.9" customHeight="1" x14ac:dyDescent="0.2">
      <c r="A103" s="724"/>
      <c r="B103" s="726"/>
      <c r="C103" s="780"/>
      <c r="D103" s="745"/>
      <c r="E103" s="745"/>
      <c r="F103" s="747"/>
      <c r="G103" s="745"/>
      <c r="H103" s="745"/>
      <c r="I103" s="753"/>
      <c r="J103" s="783" t="s">
        <v>1026</v>
      </c>
      <c r="K103" s="266">
        <v>0.1</v>
      </c>
      <c r="L103" s="82" t="s">
        <v>35</v>
      </c>
      <c r="M103" s="262">
        <v>0</v>
      </c>
      <c r="N103" s="262">
        <v>0</v>
      </c>
      <c r="O103" s="262">
        <v>0</v>
      </c>
      <c r="P103" s="262">
        <v>1</v>
      </c>
      <c r="Q103" s="6">
        <f t="shared" si="28"/>
        <v>0</v>
      </c>
      <c r="R103" s="6">
        <f t="shared" si="29"/>
        <v>0</v>
      </c>
      <c r="S103" s="6">
        <f t="shared" si="30"/>
        <v>0</v>
      </c>
      <c r="T103" s="6">
        <f t="shared" si="22"/>
        <v>0.1</v>
      </c>
      <c r="U103" s="153">
        <f t="shared" si="23"/>
        <v>0.1</v>
      </c>
      <c r="V103" s="564"/>
      <c r="W103" s="564"/>
      <c r="X103" s="564"/>
      <c r="Y103" s="564"/>
      <c r="Z103" s="735"/>
      <c r="AA103" s="598"/>
      <c r="AB103" s="735"/>
    </row>
    <row r="104" spans="1:28" ht="49.9" customHeight="1" x14ac:dyDescent="0.2">
      <c r="A104" s="724"/>
      <c r="B104" s="726"/>
      <c r="C104" s="780"/>
      <c r="D104" s="745"/>
      <c r="E104" s="745"/>
      <c r="F104" s="747"/>
      <c r="G104" s="745"/>
      <c r="H104" s="745"/>
      <c r="I104" s="753"/>
      <c r="J104" s="783"/>
      <c r="K104" s="264">
        <v>0.1</v>
      </c>
      <c r="L104" s="172" t="s">
        <v>39</v>
      </c>
      <c r="M104" s="265">
        <v>0</v>
      </c>
      <c r="N104" s="265">
        <v>0</v>
      </c>
      <c r="O104" s="265">
        <v>0</v>
      </c>
      <c r="P104" s="265">
        <v>0</v>
      </c>
      <c r="Q104" s="165">
        <f t="shared" si="28"/>
        <v>0</v>
      </c>
      <c r="R104" s="165">
        <f t="shared" si="29"/>
        <v>0</v>
      </c>
      <c r="S104" s="165">
        <f t="shared" si="30"/>
        <v>0</v>
      </c>
      <c r="T104" s="165">
        <f t="shared" si="22"/>
        <v>0</v>
      </c>
      <c r="U104" s="169">
        <f t="shared" si="23"/>
        <v>0</v>
      </c>
      <c r="V104" s="564"/>
      <c r="W104" s="564"/>
      <c r="X104" s="564"/>
      <c r="Y104" s="564"/>
      <c r="Z104" s="735"/>
      <c r="AA104" s="598"/>
      <c r="AB104" s="735"/>
    </row>
    <row r="105" spans="1:28" ht="49.9" customHeight="1" x14ac:dyDescent="0.2">
      <c r="A105" s="724"/>
      <c r="B105" s="726"/>
      <c r="C105" s="780"/>
      <c r="D105" s="745"/>
      <c r="E105" s="745"/>
      <c r="F105" s="747"/>
      <c r="G105" s="745"/>
      <c r="H105" s="745"/>
      <c r="I105" s="753"/>
      <c r="J105" s="420" t="s">
        <v>1027</v>
      </c>
      <c r="K105" s="266">
        <v>0.4</v>
      </c>
      <c r="L105" s="82" t="s">
        <v>35</v>
      </c>
      <c r="M105" s="262">
        <v>0.2</v>
      </c>
      <c r="N105" s="262">
        <v>0.5</v>
      </c>
      <c r="O105" s="262">
        <v>0.75</v>
      </c>
      <c r="P105" s="262">
        <v>1</v>
      </c>
      <c r="Q105" s="6">
        <f t="shared" si="28"/>
        <v>8.0000000000000016E-2</v>
      </c>
      <c r="R105" s="6">
        <f t="shared" si="29"/>
        <v>0.2</v>
      </c>
      <c r="S105" s="6">
        <f t="shared" si="30"/>
        <v>0.30000000000000004</v>
      </c>
      <c r="T105" s="6">
        <f t="shared" si="22"/>
        <v>0.4</v>
      </c>
      <c r="U105" s="153">
        <f t="shared" si="23"/>
        <v>0.4</v>
      </c>
      <c r="V105" s="564"/>
      <c r="W105" s="564"/>
      <c r="X105" s="564"/>
      <c r="Y105" s="564"/>
      <c r="Z105" s="735"/>
      <c r="AA105" s="598"/>
      <c r="AB105" s="735"/>
    </row>
    <row r="106" spans="1:28" ht="49.9" customHeight="1" x14ac:dyDescent="0.2">
      <c r="A106" s="724"/>
      <c r="B106" s="726"/>
      <c r="C106" s="780"/>
      <c r="D106" s="745"/>
      <c r="E106" s="745"/>
      <c r="F106" s="748"/>
      <c r="G106" s="745"/>
      <c r="H106" s="745"/>
      <c r="I106" s="753"/>
      <c r="J106" s="420"/>
      <c r="K106" s="264">
        <v>0.4</v>
      </c>
      <c r="L106" s="172" t="s">
        <v>39</v>
      </c>
      <c r="M106" s="265">
        <v>0.2</v>
      </c>
      <c r="N106" s="265">
        <v>0.38</v>
      </c>
      <c r="O106" s="265">
        <v>0</v>
      </c>
      <c r="P106" s="265">
        <v>0</v>
      </c>
      <c r="Q106" s="165">
        <f t="shared" si="28"/>
        <v>8.0000000000000016E-2</v>
      </c>
      <c r="R106" s="165">
        <f t="shared" si="29"/>
        <v>0.15200000000000002</v>
      </c>
      <c r="S106" s="165">
        <f t="shared" si="30"/>
        <v>0</v>
      </c>
      <c r="T106" s="165">
        <f t="shared" si="22"/>
        <v>0</v>
      </c>
      <c r="U106" s="169">
        <f t="shared" si="23"/>
        <v>0.15200000000000002</v>
      </c>
      <c r="V106" s="564"/>
      <c r="W106" s="564"/>
      <c r="X106" s="564"/>
      <c r="Y106" s="564"/>
      <c r="Z106" s="735"/>
      <c r="AA106" s="598"/>
      <c r="AB106" s="735"/>
    </row>
    <row r="107" spans="1:28" ht="49.9" customHeight="1" x14ac:dyDescent="0.2">
      <c r="A107" s="724"/>
      <c r="B107" s="726"/>
      <c r="C107" s="780"/>
      <c r="D107" s="745" t="s">
        <v>1028</v>
      </c>
      <c r="E107" s="749" t="s">
        <v>1029</v>
      </c>
      <c r="F107" s="768">
        <v>127</v>
      </c>
      <c r="G107" s="749" t="s">
        <v>1030</v>
      </c>
      <c r="H107" s="784" t="s">
        <v>1031</v>
      </c>
      <c r="I107" s="785">
        <f>+W107</f>
        <v>0.41500000000000009</v>
      </c>
      <c r="J107" s="787" t="s">
        <v>1032</v>
      </c>
      <c r="K107" s="266">
        <v>0.2</v>
      </c>
      <c r="L107" s="82" t="s">
        <v>35</v>
      </c>
      <c r="M107" s="262">
        <v>0.5</v>
      </c>
      <c r="N107" s="262">
        <v>1</v>
      </c>
      <c r="O107" s="262">
        <v>1</v>
      </c>
      <c r="P107" s="262">
        <v>1</v>
      </c>
      <c r="Q107" s="6">
        <f t="shared" si="28"/>
        <v>0.1</v>
      </c>
      <c r="R107" s="6">
        <f t="shared" si="29"/>
        <v>0.2</v>
      </c>
      <c r="S107" s="6">
        <f t="shared" si="30"/>
        <v>0.2</v>
      </c>
      <c r="T107" s="6">
        <f t="shared" si="22"/>
        <v>0.2</v>
      </c>
      <c r="U107" s="153">
        <f t="shared" si="23"/>
        <v>0.2</v>
      </c>
      <c r="V107" s="564">
        <f>+Q108+Q110+Q112+Q114</f>
        <v>0.19</v>
      </c>
      <c r="W107" s="564">
        <f>+R108+R110+R112+R114</f>
        <v>0.41500000000000009</v>
      </c>
      <c r="X107" s="564">
        <f t="shared" ref="X107:Y107" si="32">+S108+S110+S112+S114</f>
        <v>0</v>
      </c>
      <c r="Y107" s="564">
        <f t="shared" si="32"/>
        <v>0</v>
      </c>
      <c r="Z107" s="735"/>
      <c r="AA107" s="598"/>
      <c r="AB107" s="735"/>
    </row>
    <row r="108" spans="1:28" ht="49.9" customHeight="1" x14ac:dyDescent="0.2">
      <c r="A108" s="724"/>
      <c r="B108" s="726"/>
      <c r="C108" s="780"/>
      <c r="D108" s="745"/>
      <c r="E108" s="749"/>
      <c r="F108" s="769"/>
      <c r="G108" s="749"/>
      <c r="H108" s="784"/>
      <c r="I108" s="786"/>
      <c r="J108" s="787"/>
      <c r="K108" s="264">
        <v>0.2</v>
      </c>
      <c r="L108" s="172" t="s">
        <v>39</v>
      </c>
      <c r="M108" s="265">
        <v>0.5</v>
      </c>
      <c r="N108" s="265">
        <v>0.9</v>
      </c>
      <c r="O108" s="265">
        <v>0</v>
      </c>
      <c r="P108" s="265">
        <v>0</v>
      </c>
      <c r="Q108" s="165">
        <f t="shared" si="28"/>
        <v>0.1</v>
      </c>
      <c r="R108" s="165">
        <f t="shared" si="29"/>
        <v>0.18000000000000002</v>
      </c>
      <c r="S108" s="165">
        <f t="shared" si="30"/>
        <v>0</v>
      </c>
      <c r="T108" s="165">
        <f t="shared" si="22"/>
        <v>0</v>
      </c>
      <c r="U108" s="169">
        <f t="shared" si="23"/>
        <v>0.18000000000000002</v>
      </c>
      <c r="V108" s="564"/>
      <c r="W108" s="564"/>
      <c r="X108" s="564"/>
      <c r="Y108" s="564"/>
      <c r="Z108" s="735"/>
      <c r="AA108" s="598"/>
      <c r="AB108" s="735"/>
    </row>
    <row r="109" spans="1:28" ht="49.9" customHeight="1" x14ac:dyDescent="0.2">
      <c r="A109" s="724"/>
      <c r="B109" s="726"/>
      <c r="C109" s="780"/>
      <c r="D109" s="745"/>
      <c r="E109" s="749"/>
      <c r="F109" s="769"/>
      <c r="G109" s="749"/>
      <c r="H109" s="784"/>
      <c r="I109" s="786"/>
      <c r="J109" s="787" t="s">
        <v>1033</v>
      </c>
      <c r="K109" s="266">
        <v>0.2</v>
      </c>
      <c r="L109" s="82" t="s">
        <v>35</v>
      </c>
      <c r="M109" s="262">
        <v>0.2</v>
      </c>
      <c r="N109" s="262">
        <v>0.8</v>
      </c>
      <c r="O109" s="262">
        <v>1</v>
      </c>
      <c r="P109" s="262">
        <v>1</v>
      </c>
      <c r="Q109" s="6">
        <f t="shared" si="28"/>
        <v>4.0000000000000008E-2</v>
      </c>
      <c r="R109" s="6">
        <f t="shared" si="29"/>
        <v>0.16000000000000003</v>
      </c>
      <c r="S109" s="6">
        <f t="shared" si="30"/>
        <v>0.2</v>
      </c>
      <c r="T109" s="6">
        <f t="shared" si="22"/>
        <v>0.2</v>
      </c>
      <c r="U109" s="153">
        <f t="shared" si="23"/>
        <v>0.2</v>
      </c>
      <c r="V109" s="564"/>
      <c r="W109" s="564"/>
      <c r="X109" s="564"/>
      <c r="Y109" s="564"/>
      <c r="Z109" s="735"/>
      <c r="AA109" s="598"/>
      <c r="AB109" s="735"/>
    </row>
    <row r="110" spans="1:28" ht="49.9" customHeight="1" x14ac:dyDescent="0.2">
      <c r="A110" s="724"/>
      <c r="B110" s="726"/>
      <c r="C110" s="780"/>
      <c r="D110" s="745"/>
      <c r="E110" s="749"/>
      <c r="F110" s="769"/>
      <c r="G110" s="749"/>
      <c r="H110" s="784"/>
      <c r="I110" s="786"/>
      <c r="J110" s="787"/>
      <c r="K110" s="264">
        <v>0.2</v>
      </c>
      <c r="L110" s="172" t="s">
        <v>39</v>
      </c>
      <c r="M110" s="265">
        <v>0.2</v>
      </c>
      <c r="N110" s="265">
        <v>0.8</v>
      </c>
      <c r="O110" s="265">
        <v>0</v>
      </c>
      <c r="P110" s="265">
        <v>0</v>
      </c>
      <c r="Q110" s="165">
        <f t="shared" si="28"/>
        <v>4.0000000000000008E-2</v>
      </c>
      <c r="R110" s="165">
        <f t="shared" si="29"/>
        <v>0.16000000000000003</v>
      </c>
      <c r="S110" s="165">
        <f t="shared" si="30"/>
        <v>0</v>
      </c>
      <c r="T110" s="165">
        <f t="shared" si="22"/>
        <v>0</v>
      </c>
      <c r="U110" s="169">
        <f t="shared" si="23"/>
        <v>0.16000000000000003</v>
      </c>
      <c r="V110" s="564"/>
      <c r="W110" s="564"/>
      <c r="X110" s="564"/>
      <c r="Y110" s="564"/>
      <c r="Z110" s="735"/>
      <c r="AA110" s="598"/>
      <c r="AB110" s="735"/>
    </row>
    <row r="111" spans="1:28" ht="49.9" customHeight="1" x14ac:dyDescent="0.2">
      <c r="A111" s="724"/>
      <c r="B111" s="726"/>
      <c r="C111" s="780"/>
      <c r="D111" s="745"/>
      <c r="E111" s="749"/>
      <c r="F111" s="769"/>
      <c r="G111" s="749"/>
      <c r="H111" s="784"/>
      <c r="I111" s="786"/>
      <c r="J111" s="787" t="s">
        <v>1034</v>
      </c>
      <c r="K111" s="266">
        <v>0.5</v>
      </c>
      <c r="L111" s="82" t="s">
        <v>35</v>
      </c>
      <c r="M111" s="262">
        <v>0.5</v>
      </c>
      <c r="N111" s="262">
        <v>0.8</v>
      </c>
      <c r="O111" s="262">
        <v>1</v>
      </c>
      <c r="P111" s="262">
        <v>1</v>
      </c>
      <c r="Q111" s="6">
        <f t="shared" si="28"/>
        <v>0.25</v>
      </c>
      <c r="R111" s="6">
        <f t="shared" si="29"/>
        <v>0.4</v>
      </c>
      <c r="S111" s="6">
        <f t="shared" si="30"/>
        <v>0.5</v>
      </c>
      <c r="T111" s="6">
        <f t="shared" si="22"/>
        <v>0.5</v>
      </c>
      <c r="U111" s="153">
        <f t="shared" si="23"/>
        <v>0.5</v>
      </c>
      <c r="V111" s="564"/>
      <c r="W111" s="564"/>
      <c r="X111" s="564"/>
      <c r="Y111" s="564"/>
      <c r="Z111" s="735"/>
      <c r="AA111" s="598"/>
      <c r="AB111" s="735"/>
    </row>
    <row r="112" spans="1:28" ht="49.9" customHeight="1" x14ac:dyDescent="0.2">
      <c r="A112" s="724"/>
      <c r="B112" s="726"/>
      <c r="C112" s="780"/>
      <c r="D112" s="745"/>
      <c r="E112" s="749"/>
      <c r="F112" s="769"/>
      <c r="G112" s="749"/>
      <c r="H112" s="784"/>
      <c r="I112" s="786"/>
      <c r="J112" s="787"/>
      <c r="K112" s="264">
        <v>0.5</v>
      </c>
      <c r="L112" s="172" t="s">
        <v>39</v>
      </c>
      <c r="M112" s="265">
        <v>0.1</v>
      </c>
      <c r="N112" s="265">
        <v>0.15</v>
      </c>
      <c r="O112" s="265">
        <v>0</v>
      </c>
      <c r="P112" s="265">
        <v>0</v>
      </c>
      <c r="Q112" s="165">
        <f t="shared" si="28"/>
        <v>0.05</v>
      </c>
      <c r="R112" s="165">
        <f t="shared" si="29"/>
        <v>7.4999999999999997E-2</v>
      </c>
      <c r="S112" s="165">
        <f t="shared" si="30"/>
        <v>0</v>
      </c>
      <c r="T112" s="165">
        <f t="shared" si="22"/>
        <v>0</v>
      </c>
      <c r="U112" s="169">
        <f t="shared" si="23"/>
        <v>7.4999999999999997E-2</v>
      </c>
      <c r="V112" s="564"/>
      <c r="W112" s="564"/>
      <c r="X112" s="564"/>
      <c r="Y112" s="564"/>
      <c r="Z112" s="735"/>
      <c r="AA112" s="598"/>
      <c r="AB112" s="735"/>
    </row>
    <row r="113" spans="1:28" ht="49.9" customHeight="1" x14ac:dyDescent="0.2">
      <c r="A113" s="724"/>
      <c r="B113" s="726"/>
      <c r="C113" s="780"/>
      <c r="D113" s="745"/>
      <c r="E113" s="749"/>
      <c r="F113" s="769"/>
      <c r="G113" s="749"/>
      <c r="H113" s="784"/>
      <c r="I113" s="786"/>
      <c r="J113" s="787" t="s">
        <v>1035</v>
      </c>
      <c r="K113" s="266">
        <v>0.1</v>
      </c>
      <c r="L113" s="82" t="s">
        <v>35</v>
      </c>
      <c r="M113" s="262">
        <v>0</v>
      </c>
      <c r="N113" s="262">
        <v>0</v>
      </c>
      <c r="O113" s="262">
        <v>0</v>
      </c>
      <c r="P113" s="262">
        <v>1</v>
      </c>
      <c r="Q113" s="6">
        <f t="shared" si="28"/>
        <v>0</v>
      </c>
      <c r="R113" s="6">
        <f t="shared" si="29"/>
        <v>0</v>
      </c>
      <c r="S113" s="6">
        <f t="shared" si="30"/>
        <v>0</v>
      </c>
      <c r="T113" s="6">
        <f t="shared" si="22"/>
        <v>0.1</v>
      </c>
      <c r="U113" s="153">
        <f t="shared" si="23"/>
        <v>0.1</v>
      </c>
      <c r="V113" s="564"/>
      <c r="W113" s="564"/>
      <c r="X113" s="564"/>
      <c r="Y113" s="564"/>
      <c r="Z113" s="735"/>
      <c r="AA113" s="598"/>
      <c r="AB113" s="735"/>
    </row>
    <row r="114" spans="1:28" ht="49.9" customHeight="1" x14ac:dyDescent="0.2">
      <c r="A114" s="724"/>
      <c r="B114" s="726"/>
      <c r="C114" s="780"/>
      <c r="D114" s="745"/>
      <c r="E114" s="749"/>
      <c r="F114" s="770"/>
      <c r="G114" s="749"/>
      <c r="H114" s="784"/>
      <c r="I114" s="786"/>
      <c r="J114" s="787"/>
      <c r="K114" s="264">
        <v>0.1</v>
      </c>
      <c r="L114" s="172" t="s">
        <v>39</v>
      </c>
      <c r="M114" s="265">
        <v>0</v>
      </c>
      <c r="N114" s="265">
        <v>0</v>
      </c>
      <c r="O114" s="265">
        <v>0</v>
      </c>
      <c r="P114" s="265">
        <v>0</v>
      </c>
      <c r="Q114" s="165">
        <f t="shared" si="28"/>
        <v>0</v>
      </c>
      <c r="R114" s="165">
        <f t="shared" si="29"/>
        <v>0</v>
      </c>
      <c r="S114" s="165">
        <f t="shared" si="30"/>
        <v>0</v>
      </c>
      <c r="T114" s="165">
        <f t="shared" si="22"/>
        <v>0</v>
      </c>
      <c r="U114" s="169">
        <f t="shared" si="23"/>
        <v>0</v>
      </c>
      <c r="V114" s="564"/>
      <c r="W114" s="564"/>
      <c r="X114" s="564"/>
      <c r="Y114" s="564"/>
      <c r="Z114" s="735"/>
      <c r="AA114" s="598"/>
      <c r="AB114" s="735"/>
    </row>
    <row r="115" spans="1:28" ht="49.9" customHeight="1" x14ac:dyDescent="0.2">
      <c r="A115" s="724"/>
      <c r="B115" s="726"/>
      <c r="C115" s="780"/>
      <c r="D115" s="745" t="s">
        <v>1036</v>
      </c>
      <c r="E115" s="749" t="s">
        <v>1037</v>
      </c>
      <c r="F115" s="768">
        <v>128</v>
      </c>
      <c r="G115" s="779" t="s">
        <v>1038</v>
      </c>
      <c r="H115" s="779" t="s">
        <v>1039</v>
      </c>
      <c r="I115" s="752">
        <f>+W115</f>
        <v>0</v>
      </c>
      <c r="J115" s="783" t="s">
        <v>1040</v>
      </c>
      <c r="K115" s="266">
        <v>0.25</v>
      </c>
      <c r="L115" s="82" t="s">
        <v>35</v>
      </c>
      <c r="M115" s="262">
        <v>0.25</v>
      </c>
      <c r="N115" s="262">
        <v>0.5</v>
      </c>
      <c r="O115" s="262">
        <v>0.75</v>
      </c>
      <c r="P115" s="262">
        <v>1</v>
      </c>
      <c r="Q115" s="6">
        <f t="shared" si="28"/>
        <v>6.25E-2</v>
      </c>
      <c r="R115" s="6">
        <f t="shared" si="29"/>
        <v>0.125</v>
      </c>
      <c r="S115" s="6">
        <f t="shared" si="30"/>
        <v>0.1875</v>
      </c>
      <c r="T115" s="6">
        <f t="shared" si="22"/>
        <v>0.25</v>
      </c>
      <c r="U115" s="153">
        <f t="shared" si="23"/>
        <v>0.25</v>
      </c>
      <c r="V115" s="788">
        <f>+Q116+Q118+Q120</f>
        <v>0</v>
      </c>
      <c r="W115" s="788">
        <f t="shared" ref="W115:Y115" si="33">+R116+R118+R120</f>
        <v>0</v>
      </c>
      <c r="X115" s="788">
        <f t="shared" si="33"/>
        <v>0</v>
      </c>
      <c r="Y115" s="788">
        <f t="shared" si="33"/>
        <v>0</v>
      </c>
      <c r="Z115" s="735"/>
      <c r="AA115" s="598"/>
      <c r="AB115" s="735"/>
    </row>
    <row r="116" spans="1:28" ht="49.9" customHeight="1" x14ac:dyDescent="0.2">
      <c r="A116" s="724"/>
      <c r="B116" s="726"/>
      <c r="C116" s="780"/>
      <c r="D116" s="745"/>
      <c r="E116" s="749"/>
      <c r="F116" s="769"/>
      <c r="G116" s="780"/>
      <c r="H116" s="780"/>
      <c r="I116" s="753"/>
      <c r="J116" s="783"/>
      <c r="K116" s="264">
        <v>0.25</v>
      </c>
      <c r="L116" s="172" t="s">
        <v>39</v>
      </c>
      <c r="M116" s="265">
        <v>0</v>
      </c>
      <c r="N116" s="265">
        <v>0</v>
      </c>
      <c r="O116" s="265">
        <v>0</v>
      </c>
      <c r="P116" s="265">
        <v>0</v>
      </c>
      <c r="Q116" s="165">
        <f t="shared" si="28"/>
        <v>0</v>
      </c>
      <c r="R116" s="165">
        <f t="shared" si="29"/>
        <v>0</v>
      </c>
      <c r="S116" s="165">
        <f t="shared" si="30"/>
        <v>0</v>
      </c>
      <c r="T116" s="165">
        <f t="shared" si="22"/>
        <v>0</v>
      </c>
      <c r="U116" s="169">
        <f t="shared" si="23"/>
        <v>0</v>
      </c>
      <c r="V116" s="789"/>
      <c r="W116" s="789"/>
      <c r="X116" s="789"/>
      <c r="Y116" s="789"/>
      <c r="Z116" s="735"/>
      <c r="AA116" s="598"/>
      <c r="AB116" s="735"/>
    </row>
    <row r="117" spans="1:28" ht="49.9" customHeight="1" x14ac:dyDescent="0.2">
      <c r="A117" s="724"/>
      <c r="B117" s="726"/>
      <c r="C117" s="780"/>
      <c r="D117" s="745"/>
      <c r="E117" s="749"/>
      <c r="F117" s="769"/>
      <c r="G117" s="780"/>
      <c r="H117" s="780"/>
      <c r="I117" s="753"/>
      <c r="J117" s="783" t="s">
        <v>1041</v>
      </c>
      <c r="K117" s="266">
        <v>0.25</v>
      </c>
      <c r="L117" s="82" t="s">
        <v>35</v>
      </c>
      <c r="M117" s="262">
        <v>0</v>
      </c>
      <c r="N117" s="262">
        <v>0.25</v>
      </c>
      <c r="O117" s="262">
        <v>0.5</v>
      </c>
      <c r="P117" s="262">
        <v>1</v>
      </c>
      <c r="Q117" s="6">
        <f t="shared" si="28"/>
        <v>0</v>
      </c>
      <c r="R117" s="6">
        <f t="shared" si="29"/>
        <v>6.25E-2</v>
      </c>
      <c r="S117" s="6">
        <f t="shared" si="30"/>
        <v>0.125</v>
      </c>
      <c r="T117" s="6">
        <f t="shared" si="22"/>
        <v>0.25</v>
      </c>
      <c r="U117" s="153">
        <f t="shared" si="23"/>
        <v>0.25</v>
      </c>
      <c r="V117" s="789"/>
      <c r="W117" s="789"/>
      <c r="X117" s="789"/>
      <c r="Y117" s="789"/>
      <c r="Z117" s="735"/>
      <c r="AA117" s="598"/>
      <c r="AB117" s="735"/>
    </row>
    <row r="118" spans="1:28" ht="49.9" customHeight="1" x14ac:dyDescent="0.2">
      <c r="A118" s="724"/>
      <c r="B118" s="726"/>
      <c r="C118" s="780"/>
      <c r="D118" s="745"/>
      <c r="E118" s="749"/>
      <c r="F118" s="769"/>
      <c r="G118" s="780"/>
      <c r="H118" s="780"/>
      <c r="I118" s="753"/>
      <c r="J118" s="783"/>
      <c r="K118" s="264">
        <v>0.25</v>
      </c>
      <c r="L118" s="172" t="s">
        <v>39</v>
      </c>
      <c r="M118" s="265">
        <v>0</v>
      </c>
      <c r="N118" s="265">
        <v>0</v>
      </c>
      <c r="O118" s="265">
        <v>0</v>
      </c>
      <c r="P118" s="265">
        <v>0</v>
      </c>
      <c r="Q118" s="165">
        <f t="shared" si="28"/>
        <v>0</v>
      </c>
      <c r="R118" s="165">
        <f t="shared" si="29"/>
        <v>0</v>
      </c>
      <c r="S118" s="165">
        <f t="shared" si="30"/>
        <v>0</v>
      </c>
      <c r="T118" s="165">
        <f t="shared" si="22"/>
        <v>0</v>
      </c>
      <c r="U118" s="169">
        <f t="shared" si="23"/>
        <v>0</v>
      </c>
      <c r="V118" s="789"/>
      <c r="W118" s="789"/>
      <c r="X118" s="789"/>
      <c r="Y118" s="789"/>
      <c r="Z118" s="735"/>
      <c r="AA118" s="598"/>
      <c r="AB118" s="735"/>
    </row>
    <row r="119" spans="1:28" ht="49.9" customHeight="1" x14ac:dyDescent="0.2">
      <c r="A119" s="724"/>
      <c r="B119" s="726"/>
      <c r="C119" s="780"/>
      <c r="D119" s="745"/>
      <c r="E119" s="749"/>
      <c r="F119" s="769"/>
      <c r="G119" s="780"/>
      <c r="H119" s="780"/>
      <c r="I119" s="753"/>
      <c r="J119" s="783" t="s">
        <v>1042</v>
      </c>
      <c r="K119" s="266">
        <v>0.5</v>
      </c>
      <c r="L119" s="82" t="s">
        <v>35</v>
      </c>
      <c r="M119" s="262">
        <v>0</v>
      </c>
      <c r="N119" s="262">
        <v>0</v>
      </c>
      <c r="O119" s="262">
        <v>0.5</v>
      </c>
      <c r="P119" s="262">
        <v>1</v>
      </c>
      <c r="Q119" s="6">
        <f t="shared" si="28"/>
        <v>0</v>
      </c>
      <c r="R119" s="6">
        <f t="shared" si="29"/>
        <v>0</v>
      </c>
      <c r="S119" s="6">
        <f t="shared" si="30"/>
        <v>0.25</v>
      </c>
      <c r="T119" s="6">
        <f t="shared" si="22"/>
        <v>0.5</v>
      </c>
      <c r="U119" s="153">
        <f t="shared" si="23"/>
        <v>0.5</v>
      </c>
      <c r="V119" s="789"/>
      <c r="W119" s="789"/>
      <c r="X119" s="789"/>
      <c r="Y119" s="789"/>
      <c r="Z119" s="735"/>
      <c r="AA119" s="598"/>
      <c r="AB119" s="735"/>
    </row>
    <row r="120" spans="1:28" ht="49.9" customHeight="1" x14ac:dyDescent="0.2">
      <c r="A120" s="724"/>
      <c r="B120" s="726"/>
      <c r="C120" s="780"/>
      <c r="D120" s="745"/>
      <c r="E120" s="749"/>
      <c r="F120" s="770"/>
      <c r="G120" s="781"/>
      <c r="H120" s="781"/>
      <c r="I120" s="753"/>
      <c r="J120" s="783"/>
      <c r="K120" s="264">
        <v>0.5</v>
      </c>
      <c r="L120" s="172" t="s">
        <v>39</v>
      </c>
      <c r="M120" s="265">
        <v>0</v>
      </c>
      <c r="N120" s="265">
        <v>0</v>
      </c>
      <c r="O120" s="265">
        <v>0</v>
      </c>
      <c r="P120" s="265">
        <v>0</v>
      </c>
      <c r="Q120" s="165">
        <f t="shared" si="28"/>
        <v>0</v>
      </c>
      <c r="R120" s="165">
        <f t="shared" si="29"/>
        <v>0</v>
      </c>
      <c r="S120" s="165">
        <f t="shared" si="30"/>
        <v>0</v>
      </c>
      <c r="T120" s="165">
        <f t="shared" si="22"/>
        <v>0</v>
      </c>
      <c r="U120" s="169">
        <f t="shared" si="23"/>
        <v>0</v>
      </c>
      <c r="V120" s="789"/>
      <c r="W120" s="789"/>
      <c r="X120" s="789"/>
      <c r="Y120" s="789"/>
      <c r="Z120" s="735"/>
      <c r="AA120" s="598"/>
      <c r="AB120" s="735"/>
    </row>
    <row r="121" spans="1:28" ht="49.9" customHeight="1" x14ac:dyDescent="0.2">
      <c r="A121" s="724"/>
      <c r="B121" s="726"/>
      <c r="C121" s="780"/>
      <c r="D121" s="745" t="s">
        <v>1043</v>
      </c>
      <c r="E121" s="745" t="s">
        <v>1044</v>
      </c>
      <c r="F121" s="746">
        <v>129</v>
      </c>
      <c r="G121" s="782" t="s">
        <v>1045</v>
      </c>
      <c r="H121" s="790" t="s">
        <v>1046</v>
      </c>
      <c r="I121" s="752">
        <f>+W121</f>
        <v>0.56000000000000005</v>
      </c>
      <c r="J121" s="778" t="s">
        <v>1047</v>
      </c>
      <c r="K121" s="266">
        <v>0.4</v>
      </c>
      <c r="L121" s="82" t="s">
        <v>35</v>
      </c>
      <c r="M121" s="262">
        <v>0.2</v>
      </c>
      <c r="N121" s="262">
        <v>0.8</v>
      </c>
      <c r="O121" s="262">
        <v>1</v>
      </c>
      <c r="P121" s="262">
        <v>1</v>
      </c>
      <c r="Q121" s="6">
        <f t="shared" si="28"/>
        <v>8.0000000000000016E-2</v>
      </c>
      <c r="R121" s="6">
        <f t="shared" si="29"/>
        <v>0.32000000000000006</v>
      </c>
      <c r="S121" s="6">
        <f t="shared" si="30"/>
        <v>0.4</v>
      </c>
      <c r="T121" s="6">
        <f t="shared" si="22"/>
        <v>0.4</v>
      </c>
      <c r="U121" s="153">
        <f t="shared" si="23"/>
        <v>0.4</v>
      </c>
      <c r="V121" s="635">
        <f>+Q122+Q124+Q126</f>
        <v>0.16000000000000003</v>
      </c>
      <c r="W121" s="635">
        <f t="shared" ref="W121:Y121" si="34">+R122+R124+R126</f>
        <v>0.56000000000000005</v>
      </c>
      <c r="X121" s="635">
        <f t="shared" si="34"/>
        <v>0</v>
      </c>
      <c r="Y121" s="635">
        <f t="shared" si="34"/>
        <v>0</v>
      </c>
      <c r="Z121" s="735"/>
      <c r="AA121" s="598"/>
      <c r="AB121" s="735"/>
    </row>
    <row r="122" spans="1:28" ht="49.9" customHeight="1" x14ac:dyDescent="0.2">
      <c r="A122" s="724"/>
      <c r="B122" s="726"/>
      <c r="C122" s="780"/>
      <c r="D122" s="745"/>
      <c r="E122" s="745"/>
      <c r="F122" s="747"/>
      <c r="G122" s="745"/>
      <c r="H122" s="791"/>
      <c r="I122" s="753"/>
      <c r="J122" s="778"/>
      <c r="K122" s="264">
        <v>0.4</v>
      </c>
      <c r="L122" s="172" t="s">
        <v>39</v>
      </c>
      <c r="M122" s="265">
        <v>0.2</v>
      </c>
      <c r="N122" s="265">
        <v>0.8</v>
      </c>
      <c r="O122" s="265">
        <v>0</v>
      </c>
      <c r="P122" s="265">
        <v>0</v>
      </c>
      <c r="Q122" s="165">
        <f t="shared" si="28"/>
        <v>8.0000000000000016E-2</v>
      </c>
      <c r="R122" s="165">
        <f t="shared" si="29"/>
        <v>0.32000000000000006</v>
      </c>
      <c r="S122" s="165">
        <f t="shared" si="30"/>
        <v>0</v>
      </c>
      <c r="T122" s="165">
        <f t="shared" si="22"/>
        <v>0</v>
      </c>
      <c r="U122" s="169">
        <f t="shared" si="23"/>
        <v>0.32000000000000006</v>
      </c>
      <c r="V122" s="636"/>
      <c r="W122" s="636"/>
      <c r="X122" s="636"/>
      <c r="Y122" s="636"/>
      <c r="Z122" s="735"/>
      <c r="AA122" s="598"/>
      <c r="AB122" s="735"/>
    </row>
    <row r="123" spans="1:28" ht="49.9" customHeight="1" x14ac:dyDescent="0.2">
      <c r="A123" s="724"/>
      <c r="B123" s="726"/>
      <c r="C123" s="780"/>
      <c r="D123" s="745"/>
      <c r="E123" s="745"/>
      <c r="F123" s="747"/>
      <c r="G123" s="745"/>
      <c r="H123" s="791"/>
      <c r="I123" s="753"/>
      <c r="J123" s="778" t="s">
        <v>1048</v>
      </c>
      <c r="K123" s="266">
        <v>0.4</v>
      </c>
      <c r="L123" s="82" t="s">
        <v>35</v>
      </c>
      <c r="M123" s="262">
        <v>0.2</v>
      </c>
      <c r="N123" s="262">
        <v>0.8</v>
      </c>
      <c r="O123" s="262">
        <v>1</v>
      </c>
      <c r="P123" s="262">
        <v>1</v>
      </c>
      <c r="Q123" s="6">
        <f t="shared" si="28"/>
        <v>8.0000000000000016E-2</v>
      </c>
      <c r="R123" s="6">
        <f t="shared" si="29"/>
        <v>0.32000000000000006</v>
      </c>
      <c r="S123" s="6">
        <f t="shared" si="30"/>
        <v>0.4</v>
      </c>
      <c r="T123" s="6">
        <f t="shared" si="22"/>
        <v>0.4</v>
      </c>
      <c r="U123" s="153">
        <f t="shared" si="23"/>
        <v>0.4</v>
      </c>
      <c r="V123" s="636"/>
      <c r="W123" s="636"/>
      <c r="X123" s="636"/>
      <c r="Y123" s="636"/>
      <c r="Z123" s="735"/>
      <c r="AA123" s="598"/>
      <c r="AB123" s="735"/>
    </row>
    <row r="124" spans="1:28" ht="49.9" customHeight="1" x14ac:dyDescent="0.2">
      <c r="A124" s="724"/>
      <c r="B124" s="726"/>
      <c r="C124" s="780"/>
      <c r="D124" s="745"/>
      <c r="E124" s="745"/>
      <c r="F124" s="747"/>
      <c r="G124" s="745"/>
      <c r="H124" s="791"/>
      <c r="I124" s="753"/>
      <c r="J124" s="778"/>
      <c r="K124" s="264">
        <v>0.4</v>
      </c>
      <c r="L124" s="172" t="s">
        <v>39</v>
      </c>
      <c r="M124" s="265">
        <v>0.2</v>
      </c>
      <c r="N124" s="265">
        <v>0.6</v>
      </c>
      <c r="O124" s="265">
        <v>0</v>
      </c>
      <c r="P124" s="265">
        <v>0</v>
      </c>
      <c r="Q124" s="165">
        <f t="shared" si="28"/>
        <v>8.0000000000000016E-2</v>
      </c>
      <c r="R124" s="165">
        <f t="shared" si="29"/>
        <v>0.24</v>
      </c>
      <c r="S124" s="165">
        <f t="shared" si="30"/>
        <v>0</v>
      </c>
      <c r="T124" s="165">
        <f t="shared" si="22"/>
        <v>0</v>
      </c>
      <c r="U124" s="169">
        <f t="shared" si="23"/>
        <v>0.24</v>
      </c>
      <c r="V124" s="636"/>
      <c r="W124" s="636"/>
      <c r="X124" s="636"/>
      <c r="Y124" s="636"/>
      <c r="Z124" s="735"/>
      <c r="AA124" s="598"/>
      <c r="AB124" s="735"/>
    </row>
    <row r="125" spans="1:28" ht="49.9" customHeight="1" x14ac:dyDescent="0.2">
      <c r="A125" s="724"/>
      <c r="B125" s="726"/>
      <c r="C125" s="780"/>
      <c r="D125" s="745"/>
      <c r="E125" s="745"/>
      <c r="F125" s="747"/>
      <c r="G125" s="745"/>
      <c r="H125" s="791"/>
      <c r="I125" s="753"/>
      <c r="J125" s="778" t="s">
        <v>1049</v>
      </c>
      <c r="K125" s="266">
        <v>0.2</v>
      </c>
      <c r="L125" s="82" t="s">
        <v>35</v>
      </c>
      <c r="M125" s="262">
        <v>0</v>
      </c>
      <c r="N125" s="262">
        <v>0</v>
      </c>
      <c r="O125" s="262">
        <v>0</v>
      </c>
      <c r="P125" s="262">
        <v>1</v>
      </c>
      <c r="Q125" s="6">
        <f t="shared" si="28"/>
        <v>0</v>
      </c>
      <c r="R125" s="6">
        <f t="shared" si="29"/>
        <v>0</v>
      </c>
      <c r="S125" s="6">
        <f t="shared" si="30"/>
        <v>0</v>
      </c>
      <c r="T125" s="6">
        <f t="shared" si="22"/>
        <v>0.2</v>
      </c>
      <c r="U125" s="153">
        <f t="shared" si="23"/>
        <v>0.2</v>
      </c>
      <c r="V125" s="636"/>
      <c r="W125" s="636"/>
      <c r="X125" s="636"/>
      <c r="Y125" s="636"/>
      <c r="Z125" s="735"/>
      <c r="AA125" s="598"/>
      <c r="AB125" s="735"/>
    </row>
    <row r="126" spans="1:28" ht="49.9" customHeight="1" x14ac:dyDescent="0.2">
      <c r="A126" s="724"/>
      <c r="B126" s="726"/>
      <c r="C126" s="780"/>
      <c r="D126" s="745"/>
      <c r="E126" s="745"/>
      <c r="F126" s="748"/>
      <c r="G126" s="745"/>
      <c r="H126" s="791"/>
      <c r="I126" s="753"/>
      <c r="J126" s="778"/>
      <c r="K126" s="264">
        <v>0.2</v>
      </c>
      <c r="L126" s="172" t="s">
        <v>39</v>
      </c>
      <c r="M126" s="265">
        <v>0</v>
      </c>
      <c r="N126" s="265">
        <v>0</v>
      </c>
      <c r="O126" s="265">
        <v>0</v>
      </c>
      <c r="P126" s="265">
        <v>0</v>
      </c>
      <c r="Q126" s="165">
        <f t="shared" si="28"/>
        <v>0</v>
      </c>
      <c r="R126" s="165">
        <f t="shared" si="29"/>
        <v>0</v>
      </c>
      <c r="S126" s="165">
        <f t="shared" si="30"/>
        <v>0</v>
      </c>
      <c r="T126" s="165">
        <f t="shared" si="22"/>
        <v>0</v>
      </c>
      <c r="U126" s="169">
        <f t="shared" si="23"/>
        <v>0</v>
      </c>
      <c r="V126" s="636"/>
      <c r="W126" s="636"/>
      <c r="X126" s="636"/>
      <c r="Y126" s="636"/>
      <c r="Z126" s="735"/>
      <c r="AA126" s="598"/>
      <c r="AB126" s="735"/>
    </row>
    <row r="127" spans="1:28" ht="49.9" customHeight="1" x14ac:dyDescent="0.2">
      <c r="A127" s="724"/>
      <c r="B127" s="726"/>
      <c r="C127" s="780"/>
      <c r="D127" s="756" t="s">
        <v>1050</v>
      </c>
      <c r="E127" s="756" t="s">
        <v>1051</v>
      </c>
      <c r="F127" s="793">
        <v>130</v>
      </c>
      <c r="G127" s="756" t="s">
        <v>1052</v>
      </c>
      <c r="H127" s="796" t="s">
        <v>1053</v>
      </c>
      <c r="I127" s="799">
        <f>+W127</f>
        <v>0</v>
      </c>
      <c r="J127" s="783" t="s">
        <v>1054</v>
      </c>
      <c r="K127" s="266">
        <v>0.5</v>
      </c>
      <c r="L127" s="82" t="s">
        <v>35</v>
      </c>
      <c r="M127" s="262">
        <v>0</v>
      </c>
      <c r="N127" s="262">
        <v>0.25</v>
      </c>
      <c r="O127" s="262">
        <v>0.5</v>
      </c>
      <c r="P127" s="262">
        <v>1</v>
      </c>
      <c r="Q127" s="6">
        <f t="shared" si="28"/>
        <v>0</v>
      </c>
      <c r="R127" s="6">
        <f t="shared" si="29"/>
        <v>0.125</v>
      </c>
      <c r="S127" s="6">
        <f t="shared" si="30"/>
        <v>0.25</v>
      </c>
      <c r="T127" s="6">
        <f t="shared" si="22"/>
        <v>0.5</v>
      </c>
      <c r="U127" s="153">
        <f t="shared" si="23"/>
        <v>0.5</v>
      </c>
      <c r="V127" s="635">
        <f>+Q128+Q130</f>
        <v>0</v>
      </c>
      <c r="W127" s="635">
        <f t="shared" ref="W127:Y127" si="35">+R128+R130</f>
        <v>0</v>
      </c>
      <c r="X127" s="635">
        <f t="shared" si="35"/>
        <v>0</v>
      </c>
      <c r="Y127" s="635">
        <f t="shared" si="35"/>
        <v>0</v>
      </c>
      <c r="Z127" s="735"/>
      <c r="AA127" s="598"/>
      <c r="AB127" s="735"/>
    </row>
    <row r="128" spans="1:28" ht="49.9" customHeight="1" x14ac:dyDescent="0.2">
      <c r="A128" s="724"/>
      <c r="B128" s="726"/>
      <c r="C128" s="780"/>
      <c r="D128" s="792"/>
      <c r="E128" s="792"/>
      <c r="F128" s="794"/>
      <c r="G128" s="792"/>
      <c r="H128" s="797"/>
      <c r="I128" s="800"/>
      <c r="J128" s="783"/>
      <c r="K128" s="264">
        <v>0.5</v>
      </c>
      <c r="L128" s="172" t="s">
        <v>39</v>
      </c>
      <c r="M128" s="265">
        <v>0</v>
      </c>
      <c r="N128" s="265">
        <v>0</v>
      </c>
      <c r="O128" s="265">
        <v>0</v>
      </c>
      <c r="P128" s="265">
        <v>0</v>
      </c>
      <c r="Q128" s="165">
        <f t="shared" si="28"/>
        <v>0</v>
      </c>
      <c r="R128" s="165">
        <f t="shared" si="29"/>
        <v>0</v>
      </c>
      <c r="S128" s="165">
        <f t="shared" si="30"/>
        <v>0</v>
      </c>
      <c r="T128" s="165">
        <f t="shared" si="22"/>
        <v>0</v>
      </c>
      <c r="U128" s="169">
        <f t="shared" si="23"/>
        <v>0</v>
      </c>
      <c r="V128" s="636"/>
      <c r="W128" s="636"/>
      <c r="X128" s="636"/>
      <c r="Y128" s="636"/>
      <c r="Z128" s="735"/>
      <c r="AA128" s="598"/>
      <c r="AB128" s="735"/>
    </row>
    <row r="129" spans="1:28" ht="49.9" customHeight="1" x14ac:dyDescent="0.2">
      <c r="A129" s="724"/>
      <c r="B129" s="726"/>
      <c r="C129" s="780"/>
      <c r="D129" s="792"/>
      <c r="E129" s="792"/>
      <c r="F129" s="794"/>
      <c r="G129" s="792"/>
      <c r="H129" s="797"/>
      <c r="I129" s="800"/>
      <c r="J129" s="783" t="s">
        <v>1055</v>
      </c>
      <c r="K129" s="266">
        <v>0.5</v>
      </c>
      <c r="L129" s="82" t="s">
        <v>35</v>
      </c>
      <c r="M129" s="262">
        <v>0</v>
      </c>
      <c r="N129" s="262">
        <v>0.25</v>
      </c>
      <c r="O129" s="262">
        <v>0.5</v>
      </c>
      <c r="P129" s="262">
        <v>1</v>
      </c>
      <c r="Q129" s="6">
        <f t="shared" si="28"/>
        <v>0</v>
      </c>
      <c r="R129" s="6">
        <f t="shared" si="29"/>
        <v>0.125</v>
      </c>
      <c r="S129" s="6">
        <f t="shared" si="30"/>
        <v>0.25</v>
      </c>
      <c r="T129" s="6">
        <f t="shared" si="22"/>
        <v>0.5</v>
      </c>
      <c r="U129" s="153">
        <f t="shared" si="23"/>
        <v>0.5</v>
      </c>
      <c r="V129" s="636"/>
      <c r="W129" s="636"/>
      <c r="X129" s="636"/>
      <c r="Y129" s="636"/>
      <c r="Z129" s="735"/>
      <c r="AA129" s="598"/>
      <c r="AB129" s="735"/>
    </row>
    <row r="130" spans="1:28" ht="49.9" customHeight="1" x14ac:dyDescent="0.2">
      <c r="A130" s="724"/>
      <c r="B130" s="726"/>
      <c r="C130" s="781"/>
      <c r="D130" s="757"/>
      <c r="E130" s="757"/>
      <c r="F130" s="795"/>
      <c r="G130" s="757"/>
      <c r="H130" s="798"/>
      <c r="I130" s="800"/>
      <c r="J130" s="783"/>
      <c r="K130" s="264">
        <v>0.5</v>
      </c>
      <c r="L130" s="172" t="s">
        <v>39</v>
      </c>
      <c r="M130" s="265">
        <v>0</v>
      </c>
      <c r="N130" s="265">
        <v>0</v>
      </c>
      <c r="O130" s="265">
        <v>0</v>
      </c>
      <c r="P130" s="265">
        <v>0</v>
      </c>
      <c r="Q130" s="165">
        <f t="shared" si="28"/>
        <v>0</v>
      </c>
      <c r="R130" s="165">
        <f t="shared" si="29"/>
        <v>0</v>
      </c>
      <c r="S130" s="165">
        <f t="shared" si="30"/>
        <v>0</v>
      </c>
      <c r="T130" s="165">
        <f t="shared" si="22"/>
        <v>0</v>
      </c>
      <c r="U130" s="169">
        <f t="shared" si="23"/>
        <v>0</v>
      </c>
      <c r="V130" s="636"/>
      <c r="W130" s="636"/>
      <c r="X130" s="636"/>
      <c r="Y130" s="636"/>
      <c r="Z130" s="735"/>
      <c r="AA130" s="598"/>
      <c r="AB130" s="735"/>
    </row>
    <row r="131" spans="1:28" ht="49.9" customHeight="1" x14ac:dyDescent="0.2">
      <c r="A131" s="724" t="s">
        <v>1056</v>
      </c>
      <c r="B131" s="726"/>
      <c r="C131" s="779" t="s">
        <v>1000</v>
      </c>
      <c r="D131" s="745" t="s">
        <v>1057</v>
      </c>
      <c r="E131" s="745" t="s">
        <v>1058</v>
      </c>
      <c r="F131" s="746">
        <v>131</v>
      </c>
      <c r="G131" s="745" t="s">
        <v>1059</v>
      </c>
      <c r="H131" s="791" t="s">
        <v>911</v>
      </c>
      <c r="I131" s="805">
        <f>+W131</f>
        <v>0.09</v>
      </c>
      <c r="J131" s="803" t="s">
        <v>1060</v>
      </c>
      <c r="K131" s="266">
        <v>0.05</v>
      </c>
      <c r="L131" s="82" t="s">
        <v>35</v>
      </c>
      <c r="M131" s="271">
        <v>0</v>
      </c>
      <c r="N131" s="271">
        <v>0.2</v>
      </c>
      <c r="O131" s="271">
        <v>0.5</v>
      </c>
      <c r="P131" s="272">
        <v>1</v>
      </c>
      <c r="Q131" s="6">
        <f t="shared" si="28"/>
        <v>0</v>
      </c>
      <c r="R131" s="6">
        <f t="shared" si="29"/>
        <v>1.0000000000000002E-2</v>
      </c>
      <c r="S131" s="6">
        <f t="shared" si="30"/>
        <v>2.5000000000000001E-2</v>
      </c>
      <c r="T131" s="6">
        <f t="shared" si="22"/>
        <v>0.05</v>
      </c>
      <c r="U131" s="153">
        <f t="shared" si="23"/>
        <v>0.05</v>
      </c>
      <c r="V131" s="635">
        <f>+Q132+Q134+Q136+Q138+Q140+Q142+Q144+Q146</f>
        <v>0</v>
      </c>
      <c r="W131" s="635">
        <f t="shared" ref="W131:Y131" si="36">+R132+R134+R136+R138+R140+R142+R144+R146</f>
        <v>0.09</v>
      </c>
      <c r="X131" s="635">
        <f t="shared" si="36"/>
        <v>0</v>
      </c>
      <c r="Y131" s="635">
        <f t="shared" si="36"/>
        <v>0</v>
      </c>
      <c r="Z131" s="734" t="s">
        <v>1061</v>
      </c>
      <c r="AA131" s="801" t="s">
        <v>1061</v>
      </c>
      <c r="AB131" s="735"/>
    </row>
    <row r="132" spans="1:28" ht="49.9" customHeight="1" x14ac:dyDescent="0.2">
      <c r="A132" s="724"/>
      <c r="B132" s="726"/>
      <c r="C132" s="780"/>
      <c r="D132" s="745"/>
      <c r="E132" s="745"/>
      <c r="F132" s="747"/>
      <c r="G132" s="745"/>
      <c r="H132" s="791"/>
      <c r="I132" s="805"/>
      <c r="J132" s="803"/>
      <c r="K132" s="264">
        <v>0.05</v>
      </c>
      <c r="L132" s="172" t="s">
        <v>39</v>
      </c>
      <c r="M132" s="265">
        <v>0</v>
      </c>
      <c r="N132" s="265">
        <v>0.2</v>
      </c>
      <c r="O132" s="265">
        <v>0</v>
      </c>
      <c r="P132" s="265">
        <v>0</v>
      </c>
      <c r="Q132" s="165">
        <f t="shared" si="28"/>
        <v>0</v>
      </c>
      <c r="R132" s="165">
        <f t="shared" si="29"/>
        <v>1.0000000000000002E-2</v>
      </c>
      <c r="S132" s="165">
        <f t="shared" si="30"/>
        <v>0</v>
      </c>
      <c r="T132" s="165">
        <f t="shared" si="22"/>
        <v>0</v>
      </c>
      <c r="U132" s="169">
        <f t="shared" si="23"/>
        <v>1.0000000000000002E-2</v>
      </c>
      <c r="V132" s="636"/>
      <c r="W132" s="636"/>
      <c r="X132" s="636"/>
      <c r="Y132" s="636"/>
      <c r="Z132" s="735"/>
      <c r="AA132" s="802"/>
      <c r="AB132" s="735"/>
    </row>
    <row r="133" spans="1:28" ht="49.9" customHeight="1" x14ac:dyDescent="0.2">
      <c r="A133" s="724"/>
      <c r="B133" s="726"/>
      <c r="C133" s="780"/>
      <c r="D133" s="745"/>
      <c r="E133" s="745"/>
      <c r="F133" s="747"/>
      <c r="G133" s="745"/>
      <c r="H133" s="791"/>
      <c r="I133" s="805"/>
      <c r="J133" s="778" t="s">
        <v>1062</v>
      </c>
      <c r="K133" s="266">
        <v>0.05</v>
      </c>
      <c r="L133" s="82" t="s">
        <v>35</v>
      </c>
      <c r="M133" s="271">
        <v>0</v>
      </c>
      <c r="N133" s="271">
        <v>0</v>
      </c>
      <c r="O133" s="271">
        <v>0</v>
      </c>
      <c r="P133" s="272">
        <v>1</v>
      </c>
      <c r="Q133" s="6">
        <f t="shared" si="28"/>
        <v>0</v>
      </c>
      <c r="R133" s="6">
        <f t="shared" si="29"/>
        <v>0</v>
      </c>
      <c r="S133" s="6">
        <f t="shared" si="30"/>
        <v>0</v>
      </c>
      <c r="T133" s="6">
        <f t="shared" si="22"/>
        <v>0.05</v>
      </c>
      <c r="U133" s="153">
        <f t="shared" si="23"/>
        <v>0.05</v>
      </c>
      <c r="V133" s="636"/>
      <c r="W133" s="636"/>
      <c r="X133" s="636"/>
      <c r="Y133" s="636"/>
      <c r="Z133" s="735"/>
      <c r="AA133" s="802"/>
      <c r="AB133" s="735"/>
    </row>
    <row r="134" spans="1:28" ht="49.9" customHeight="1" x14ac:dyDescent="0.2">
      <c r="A134" s="724"/>
      <c r="B134" s="726"/>
      <c r="C134" s="780"/>
      <c r="D134" s="745"/>
      <c r="E134" s="745"/>
      <c r="F134" s="747"/>
      <c r="G134" s="745"/>
      <c r="H134" s="791"/>
      <c r="I134" s="805"/>
      <c r="J134" s="778"/>
      <c r="K134" s="264">
        <v>0.05</v>
      </c>
      <c r="L134" s="172" t="s">
        <v>39</v>
      </c>
      <c r="M134" s="265">
        <v>0</v>
      </c>
      <c r="N134" s="265">
        <v>0</v>
      </c>
      <c r="O134" s="265">
        <v>0</v>
      </c>
      <c r="P134" s="265">
        <v>0</v>
      </c>
      <c r="Q134" s="165">
        <f t="shared" si="28"/>
        <v>0</v>
      </c>
      <c r="R134" s="165">
        <f t="shared" si="29"/>
        <v>0</v>
      </c>
      <c r="S134" s="165">
        <f t="shared" si="30"/>
        <v>0</v>
      </c>
      <c r="T134" s="165">
        <f t="shared" si="22"/>
        <v>0</v>
      </c>
      <c r="U134" s="169">
        <f t="shared" si="23"/>
        <v>0</v>
      </c>
      <c r="V134" s="636"/>
      <c r="W134" s="636"/>
      <c r="X134" s="636"/>
      <c r="Y134" s="636"/>
      <c r="Z134" s="735"/>
      <c r="AA134" s="802"/>
      <c r="AB134" s="735"/>
    </row>
    <row r="135" spans="1:28" ht="49.9" customHeight="1" x14ac:dyDescent="0.2">
      <c r="A135" s="724"/>
      <c r="B135" s="726"/>
      <c r="C135" s="780"/>
      <c r="D135" s="745"/>
      <c r="E135" s="745"/>
      <c r="F135" s="747"/>
      <c r="G135" s="745"/>
      <c r="H135" s="791"/>
      <c r="I135" s="805"/>
      <c r="J135" s="778" t="s">
        <v>1063</v>
      </c>
      <c r="K135" s="266">
        <v>0.1</v>
      </c>
      <c r="L135" s="82" t="s">
        <v>35</v>
      </c>
      <c r="M135" s="271">
        <v>0</v>
      </c>
      <c r="N135" s="271">
        <v>0.25</v>
      </c>
      <c r="O135" s="271">
        <v>0.5</v>
      </c>
      <c r="P135" s="272">
        <v>1</v>
      </c>
      <c r="Q135" s="6">
        <f t="shared" si="28"/>
        <v>0</v>
      </c>
      <c r="R135" s="6">
        <f t="shared" si="29"/>
        <v>2.5000000000000001E-2</v>
      </c>
      <c r="S135" s="6">
        <f t="shared" si="30"/>
        <v>0.05</v>
      </c>
      <c r="T135" s="6">
        <f t="shared" si="22"/>
        <v>0.1</v>
      </c>
      <c r="U135" s="153">
        <f t="shared" si="23"/>
        <v>0.1</v>
      </c>
      <c r="V135" s="636"/>
      <c r="W135" s="636"/>
      <c r="X135" s="636"/>
      <c r="Y135" s="636"/>
      <c r="Z135" s="735"/>
      <c r="AA135" s="802"/>
      <c r="AB135" s="735"/>
    </row>
    <row r="136" spans="1:28" ht="49.9" customHeight="1" x14ac:dyDescent="0.2">
      <c r="A136" s="724"/>
      <c r="B136" s="726"/>
      <c r="C136" s="780"/>
      <c r="D136" s="745"/>
      <c r="E136" s="745"/>
      <c r="F136" s="747"/>
      <c r="G136" s="745"/>
      <c r="H136" s="791"/>
      <c r="I136" s="805"/>
      <c r="J136" s="778"/>
      <c r="K136" s="264">
        <v>0.1</v>
      </c>
      <c r="L136" s="172" t="s">
        <v>39</v>
      </c>
      <c r="M136" s="265">
        <v>0</v>
      </c>
      <c r="N136" s="265">
        <v>0.25</v>
      </c>
      <c r="O136" s="265">
        <v>0</v>
      </c>
      <c r="P136" s="265">
        <v>0</v>
      </c>
      <c r="Q136" s="165">
        <f t="shared" si="28"/>
        <v>0</v>
      </c>
      <c r="R136" s="165">
        <f t="shared" si="29"/>
        <v>2.5000000000000001E-2</v>
      </c>
      <c r="S136" s="165">
        <f t="shared" si="30"/>
        <v>0</v>
      </c>
      <c r="T136" s="165">
        <f t="shared" ref="T136:T198" si="37">+SUM(P136:P136)*K136</f>
        <v>0</v>
      </c>
      <c r="U136" s="169">
        <f t="shared" ref="U136:U198" si="38">+MAX(Q136:T136)</f>
        <v>2.5000000000000001E-2</v>
      </c>
      <c r="V136" s="636"/>
      <c r="W136" s="636"/>
      <c r="X136" s="636"/>
      <c r="Y136" s="636"/>
      <c r="Z136" s="735"/>
      <c r="AA136" s="802"/>
      <c r="AB136" s="735"/>
    </row>
    <row r="137" spans="1:28" ht="49.9" customHeight="1" x14ac:dyDescent="0.2">
      <c r="A137" s="724"/>
      <c r="B137" s="726"/>
      <c r="C137" s="780"/>
      <c r="D137" s="745"/>
      <c r="E137" s="745"/>
      <c r="F137" s="747"/>
      <c r="G137" s="745"/>
      <c r="H137" s="791"/>
      <c r="I137" s="805"/>
      <c r="J137" s="803" t="s">
        <v>1064</v>
      </c>
      <c r="K137" s="266">
        <v>0.1</v>
      </c>
      <c r="L137" s="82" t="s">
        <v>35</v>
      </c>
      <c r="M137" s="271">
        <v>0</v>
      </c>
      <c r="N137" s="271">
        <v>0</v>
      </c>
      <c r="O137" s="271">
        <v>0.75</v>
      </c>
      <c r="P137" s="272">
        <v>1</v>
      </c>
      <c r="Q137" s="6">
        <f t="shared" si="28"/>
        <v>0</v>
      </c>
      <c r="R137" s="6">
        <f t="shared" si="29"/>
        <v>0</v>
      </c>
      <c r="S137" s="6">
        <f t="shared" si="30"/>
        <v>7.5000000000000011E-2</v>
      </c>
      <c r="T137" s="6">
        <f t="shared" si="37"/>
        <v>0.1</v>
      </c>
      <c r="U137" s="153">
        <f t="shared" si="38"/>
        <v>0.1</v>
      </c>
      <c r="V137" s="636"/>
      <c r="W137" s="636"/>
      <c r="X137" s="636"/>
      <c r="Y137" s="636"/>
      <c r="Z137" s="735"/>
      <c r="AA137" s="802"/>
      <c r="AB137" s="735"/>
    </row>
    <row r="138" spans="1:28" ht="49.9" customHeight="1" x14ac:dyDescent="0.2">
      <c r="A138" s="724"/>
      <c r="B138" s="726"/>
      <c r="C138" s="780"/>
      <c r="D138" s="745"/>
      <c r="E138" s="745"/>
      <c r="F138" s="747"/>
      <c r="G138" s="745"/>
      <c r="H138" s="791"/>
      <c r="I138" s="805"/>
      <c r="J138" s="803"/>
      <c r="K138" s="264">
        <v>0.1</v>
      </c>
      <c r="L138" s="172" t="s">
        <v>39</v>
      </c>
      <c r="M138" s="265">
        <v>0</v>
      </c>
      <c r="N138" s="265">
        <v>0</v>
      </c>
      <c r="O138" s="265">
        <v>0</v>
      </c>
      <c r="P138" s="265">
        <v>0</v>
      </c>
      <c r="Q138" s="165">
        <f t="shared" si="28"/>
        <v>0</v>
      </c>
      <c r="R138" s="165">
        <f t="shared" si="29"/>
        <v>0</v>
      </c>
      <c r="S138" s="165">
        <f t="shared" si="30"/>
        <v>0</v>
      </c>
      <c r="T138" s="165">
        <f t="shared" si="37"/>
        <v>0</v>
      </c>
      <c r="U138" s="169">
        <f t="shared" si="38"/>
        <v>0</v>
      </c>
      <c r="V138" s="636"/>
      <c r="W138" s="636"/>
      <c r="X138" s="636"/>
      <c r="Y138" s="636"/>
      <c r="Z138" s="735"/>
      <c r="AA138" s="802"/>
      <c r="AB138" s="735"/>
    </row>
    <row r="139" spans="1:28" ht="49.9" customHeight="1" x14ac:dyDescent="0.2">
      <c r="A139" s="724"/>
      <c r="B139" s="726"/>
      <c r="C139" s="780"/>
      <c r="D139" s="745"/>
      <c r="E139" s="745"/>
      <c r="F139" s="747"/>
      <c r="G139" s="745"/>
      <c r="H139" s="791"/>
      <c r="I139" s="805"/>
      <c r="J139" s="778" t="s">
        <v>1065</v>
      </c>
      <c r="K139" s="266">
        <v>0.25</v>
      </c>
      <c r="L139" s="82" t="s">
        <v>35</v>
      </c>
      <c r="M139" s="271">
        <v>0</v>
      </c>
      <c r="N139" s="271">
        <v>0</v>
      </c>
      <c r="O139" s="271">
        <v>0.75</v>
      </c>
      <c r="P139" s="272">
        <v>1</v>
      </c>
      <c r="Q139" s="6">
        <f t="shared" si="28"/>
        <v>0</v>
      </c>
      <c r="R139" s="6">
        <f t="shared" si="29"/>
        <v>0</v>
      </c>
      <c r="S139" s="6">
        <f t="shared" si="30"/>
        <v>0.1875</v>
      </c>
      <c r="T139" s="6">
        <f t="shared" si="37"/>
        <v>0.25</v>
      </c>
      <c r="U139" s="153">
        <f t="shared" si="38"/>
        <v>0.25</v>
      </c>
      <c r="V139" s="636"/>
      <c r="W139" s="636"/>
      <c r="X139" s="636"/>
      <c r="Y139" s="636"/>
      <c r="Z139" s="735"/>
      <c r="AA139" s="802"/>
      <c r="AB139" s="735"/>
    </row>
    <row r="140" spans="1:28" ht="49.9" customHeight="1" x14ac:dyDescent="0.2">
      <c r="A140" s="724"/>
      <c r="B140" s="726"/>
      <c r="C140" s="780"/>
      <c r="D140" s="745"/>
      <c r="E140" s="745"/>
      <c r="F140" s="747"/>
      <c r="G140" s="745"/>
      <c r="H140" s="791"/>
      <c r="I140" s="805"/>
      <c r="J140" s="778"/>
      <c r="K140" s="264">
        <v>0.25</v>
      </c>
      <c r="L140" s="172" t="s">
        <v>39</v>
      </c>
      <c r="M140" s="265">
        <v>0</v>
      </c>
      <c r="N140" s="265">
        <v>0</v>
      </c>
      <c r="O140" s="265">
        <v>0</v>
      </c>
      <c r="P140" s="265">
        <v>0</v>
      </c>
      <c r="Q140" s="165">
        <f t="shared" si="28"/>
        <v>0</v>
      </c>
      <c r="R140" s="165">
        <f t="shared" si="29"/>
        <v>0</v>
      </c>
      <c r="S140" s="165">
        <f t="shared" si="30"/>
        <v>0</v>
      </c>
      <c r="T140" s="165">
        <f t="shared" si="37"/>
        <v>0</v>
      </c>
      <c r="U140" s="169">
        <f t="shared" si="38"/>
        <v>0</v>
      </c>
      <c r="V140" s="636"/>
      <c r="W140" s="636"/>
      <c r="X140" s="636"/>
      <c r="Y140" s="636"/>
      <c r="Z140" s="735"/>
      <c r="AA140" s="802"/>
      <c r="AB140" s="735"/>
    </row>
    <row r="141" spans="1:28" ht="49.9" customHeight="1" x14ac:dyDescent="0.2">
      <c r="A141" s="724"/>
      <c r="B141" s="726"/>
      <c r="C141" s="780"/>
      <c r="D141" s="745"/>
      <c r="E141" s="745"/>
      <c r="F141" s="747"/>
      <c r="G141" s="745"/>
      <c r="H141" s="791"/>
      <c r="I141" s="805"/>
      <c r="J141" s="778" t="s">
        <v>1066</v>
      </c>
      <c r="K141" s="266">
        <v>0.1</v>
      </c>
      <c r="L141" s="82" t="s">
        <v>35</v>
      </c>
      <c r="M141" s="271">
        <v>0</v>
      </c>
      <c r="N141" s="271">
        <v>0.2</v>
      </c>
      <c r="O141" s="271">
        <v>0.4</v>
      </c>
      <c r="P141" s="272">
        <v>1</v>
      </c>
      <c r="Q141" s="6">
        <f t="shared" si="28"/>
        <v>0</v>
      </c>
      <c r="R141" s="6">
        <f t="shared" si="29"/>
        <v>2.0000000000000004E-2</v>
      </c>
      <c r="S141" s="6">
        <f t="shared" si="30"/>
        <v>4.0000000000000008E-2</v>
      </c>
      <c r="T141" s="6">
        <f t="shared" si="37"/>
        <v>0.1</v>
      </c>
      <c r="U141" s="153">
        <f t="shared" si="38"/>
        <v>0.1</v>
      </c>
      <c r="V141" s="636"/>
      <c r="W141" s="636"/>
      <c r="X141" s="636"/>
      <c r="Y141" s="636"/>
      <c r="Z141" s="735"/>
      <c r="AA141" s="802"/>
      <c r="AB141" s="735"/>
    </row>
    <row r="142" spans="1:28" ht="49.9" customHeight="1" x14ac:dyDescent="0.2">
      <c r="A142" s="724"/>
      <c r="B142" s="726"/>
      <c r="C142" s="780"/>
      <c r="D142" s="745"/>
      <c r="E142" s="745"/>
      <c r="F142" s="747"/>
      <c r="G142" s="745"/>
      <c r="H142" s="791"/>
      <c r="I142" s="805"/>
      <c r="J142" s="778"/>
      <c r="K142" s="264">
        <v>0.1</v>
      </c>
      <c r="L142" s="172" t="s">
        <v>39</v>
      </c>
      <c r="M142" s="265">
        <v>0</v>
      </c>
      <c r="N142" s="265">
        <v>0.1</v>
      </c>
      <c r="O142" s="265">
        <v>0</v>
      </c>
      <c r="P142" s="265">
        <v>0</v>
      </c>
      <c r="Q142" s="165">
        <f t="shared" si="28"/>
        <v>0</v>
      </c>
      <c r="R142" s="165">
        <f t="shared" si="29"/>
        <v>1.0000000000000002E-2</v>
      </c>
      <c r="S142" s="165">
        <f t="shared" si="30"/>
        <v>0</v>
      </c>
      <c r="T142" s="165">
        <f t="shared" si="37"/>
        <v>0</v>
      </c>
      <c r="U142" s="169">
        <f t="shared" si="38"/>
        <v>1.0000000000000002E-2</v>
      </c>
      <c r="V142" s="636"/>
      <c r="W142" s="636"/>
      <c r="X142" s="636"/>
      <c r="Y142" s="636"/>
      <c r="Z142" s="735"/>
      <c r="AA142" s="802"/>
      <c r="AB142" s="735"/>
    </row>
    <row r="143" spans="1:28" ht="49.9" customHeight="1" x14ac:dyDescent="0.2">
      <c r="A143" s="724"/>
      <c r="B143" s="726"/>
      <c r="C143" s="780"/>
      <c r="D143" s="745"/>
      <c r="E143" s="745"/>
      <c r="F143" s="747"/>
      <c r="G143" s="745"/>
      <c r="H143" s="791"/>
      <c r="I143" s="805"/>
      <c r="J143" s="778" t="s">
        <v>1067</v>
      </c>
      <c r="K143" s="266">
        <v>0.1</v>
      </c>
      <c r="L143" s="82" t="s">
        <v>35</v>
      </c>
      <c r="M143" s="271">
        <v>0</v>
      </c>
      <c r="N143" s="271">
        <v>0.2</v>
      </c>
      <c r="O143" s="271">
        <v>0.4</v>
      </c>
      <c r="P143" s="272">
        <v>1</v>
      </c>
      <c r="Q143" s="6">
        <f t="shared" si="28"/>
        <v>0</v>
      </c>
      <c r="R143" s="6">
        <f t="shared" si="29"/>
        <v>2.0000000000000004E-2</v>
      </c>
      <c r="S143" s="6">
        <f t="shared" si="30"/>
        <v>4.0000000000000008E-2</v>
      </c>
      <c r="T143" s="6">
        <f t="shared" si="37"/>
        <v>0.1</v>
      </c>
      <c r="U143" s="153">
        <f t="shared" si="38"/>
        <v>0.1</v>
      </c>
      <c r="V143" s="636"/>
      <c r="W143" s="636"/>
      <c r="X143" s="636"/>
      <c r="Y143" s="636"/>
      <c r="Z143" s="735"/>
      <c r="AA143" s="802"/>
      <c r="AB143" s="735"/>
    </row>
    <row r="144" spans="1:28" ht="49.9" customHeight="1" x14ac:dyDescent="0.2">
      <c r="A144" s="724"/>
      <c r="B144" s="726"/>
      <c r="C144" s="780"/>
      <c r="D144" s="745"/>
      <c r="E144" s="745"/>
      <c r="F144" s="747"/>
      <c r="G144" s="745"/>
      <c r="H144" s="791"/>
      <c r="I144" s="805"/>
      <c r="J144" s="778"/>
      <c r="K144" s="264">
        <v>0.1</v>
      </c>
      <c r="L144" s="172" t="s">
        <v>39</v>
      </c>
      <c r="M144" s="265">
        <v>0</v>
      </c>
      <c r="N144" s="265">
        <v>0.2</v>
      </c>
      <c r="O144" s="265">
        <v>0</v>
      </c>
      <c r="P144" s="265">
        <v>0</v>
      </c>
      <c r="Q144" s="165">
        <f t="shared" si="28"/>
        <v>0</v>
      </c>
      <c r="R144" s="165">
        <f t="shared" si="29"/>
        <v>2.0000000000000004E-2</v>
      </c>
      <c r="S144" s="165">
        <f t="shared" si="30"/>
        <v>0</v>
      </c>
      <c r="T144" s="165">
        <f t="shared" si="37"/>
        <v>0</v>
      </c>
      <c r="U144" s="169">
        <f t="shared" si="38"/>
        <v>2.0000000000000004E-2</v>
      </c>
      <c r="V144" s="636"/>
      <c r="W144" s="636"/>
      <c r="X144" s="636"/>
      <c r="Y144" s="636"/>
      <c r="Z144" s="735"/>
      <c r="AA144" s="802"/>
      <c r="AB144" s="735"/>
    </row>
    <row r="145" spans="1:28" ht="49.9" customHeight="1" x14ac:dyDescent="0.2">
      <c r="A145" s="724"/>
      <c r="B145" s="726"/>
      <c r="C145" s="780"/>
      <c r="D145" s="745"/>
      <c r="E145" s="745"/>
      <c r="F145" s="747"/>
      <c r="G145" s="745"/>
      <c r="H145" s="791"/>
      <c r="I145" s="805"/>
      <c r="J145" s="778" t="s">
        <v>1068</v>
      </c>
      <c r="K145" s="266">
        <v>0.25</v>
      </c>
      <c r="L145" s="82" t="s">
        <v>35</v>
      </c>
      <c r="M145" s="271">
        <v>0</v>
      </c>
      <c r="N145" s="271">
        <v>0.1</v>
      </c>
      <c r="O145" s="271">
        <v>0.8</v>
      </c>
      <c r="P145" s="272">
        <v>1</v>
      </c>
      <c r="Q145" s="6">
        <f t="shared" si="28"/>
        <v>0</v>
      </c>
      <c r="R145" s="6">
        <f t="shared" si="29"/>
        <v>2.5000000000000001E-2</v>
      </c>
      <c r="S145" s="6">
        <f t="shared" si="30"/>
        <v>0.2</v>
      </c>
      <c r="T145" s="6">
        <f t="shared" si="37"/>
        <v>0.25</v>
      </c>
      <c r="U145" s="153">
        <f t="shared" si="38"/>
        <v>0.25</v>
      </c>
      <c r="V145" s="636"/>
      <c r="W145" s="636"/>
      <c r="X145" s="636"/>
      <c r="Y145" s="636"/>
      <c r="Z145" s="735"/>
      <c r="AA145" s="802"/>
      <c r="AB145" s="735"/>
    </row>
    <row r="146" spans="1:28" ht="49.9" customHeight="1" x14ac:dyDescent="0.2">
      <c r="A146" s="724"/>
      <c r="B146" s="726"/>
      <c r="C146" s="780"/>
      <c r="D146" s="745"/>
      <c r="E146" s="745"/>
      <c r="F146" s="748"/>
      <c r="G146" s="745"/>
      <c r="H146" s="791"/>
      <c r="I146" s="805"/>
      <c r="J146" s="778"/>
      <c r="K146" s="264">
        <v>0.25</v>
      </c>
      <c r="L146" s="172" t="s">
        <v>39</v>
      </c>
      <c r="M146" s="265">
        <v>0</v>
      </c>
      <c r="N146" s="265">
        <v>0.1</v>
      </c>
      <c r="O146" s="265">
        <v>0</v>
      </c>
      <c r="P146" s="265">
        <v>0</v>
      </c>
      <c r="Q146" s="165">
        <f t="shared" si="28"/>
        <v>0</v>
      </c>
      <c r="R146" s="165">
        <f t="shared" si="29"/>
        <v>2.5000000000000001E-2</v>
      </c>
      <c r="S146" s="165">
        <f t="shared" si="30"/>
        <v>0</v>
      </c>
      <c r="T146" s="165">
        <f t="shared" si="37"/>
        <v>0</v>
      </c>
      <c r="U146" s="169">
        <f t="shared" si="38"/>
        <v>2.5000000000000001E-2</v>
      </c>
      <c r="V146" s="636"/>
      <c r="W146" s="636"/>
      <c r="X146" s="636"/>
      <c r="Y146" s="636"/>
      <c r="Z146" s="735"/>
      <c r="AA146" s="802"/>
      <c r="AB146" s="735"/>
    </row>
    <row r="147" spans="1:28" ht="49.9" customHeight="1" x14ac:dyDescent="0.2">
      <c r="A147" s="724"/>
      <c r="B147" s="726"/>
      <c r="C147" s="780"/>
      <c r="D147" s="745"/>
      <c r="E147" s="745" t="s">
        <v>1069</v>
      </c>
      <c r="F147" s="746">
        <v>132</v>
      </c>
      <c r="G147" s="782" t="s">
        <v>1070</v>
      </c>
      <c r="H147" s="791" t="s">
        <v>911</v>
      </c>
      <c r="I147" s="752">
        <f>+W147</f>
        <v>0.21</v>
      </c>
      <c r="J147" s="803" t="s">
        <v>1071</v>
      </c>
      <c r="K147" s="266">
        <v>0.5</v>
      </c>
      <c r="L147" s="82" t="s">
        <v>35</v>
      </c>
      <c r="M147" s="271">
        <v>0.2</v>
      </c>
      <c r="N147" s="271">
        <v>0.35</v>
      </c>
      <c r="O147" s="271">
        <v>0.8</v>
      </c>
      <c r="P147" s="272">
        <v>1</v>
      </c>
      <c r="Q147" s="6">
        <f t="shared" si="28"/>
        <v>0.1</v>
      </c>
      <c r="R147" s="6">
        <f t="shared" si="29"/>
        <v>0.17499999999999999</v>
      </c>
      <c r="S147" s="6">
        <f t="shared" si="30"/>
        <v>0.4</v>
      </c>
      <c r="T147" s="6">
        <f t="shared" si="37"/>
        <v>0.5</v>
      </c>
      <c r="U147" s="153">
        <f t="shared" si="38"/>
        <v>0.5</v>
      </c>
      <c r="V147" s="635">
        <f>+Q148+Q150+Q152+Q154</f>
        <v>0.2</v>
      </c>
      <c r="W147" s="635">
        <f t="shared" ref="W147:Y147" si="39">+R148+R150+R152+R154</f>
        <v>0.21</v>
      </c>
      <c r="X147" s="635">
        <f t="shared" si="39"/>
        <v>0</v>
      </c>
      <c r="Y147" s="635">
        <f t="shared" si="39"/>
        <v>0</v>
      </c>
      <c r="Z147" s="735"/>
      <c r="AA147" s="802"/>
      <c r="AB147" s="735"/>
    </row>
    <row r="148" spans="1:28" ht="49.9" customHeight="1" x14ac:dyDescent="0.2">
      <c r="A148" s="724"/>
      <c r="B148" s="726"/>
      <c r="C148" s="780"/>
      <c r="D148" s="745"/>
      <c r="E148" s="745"/>
      <c r="F148" s="747"/>
      <c r="G148" s="745"/>
      <c r="H148" s="791"/>
      <c r="I148" s="753"/>
      <c r="J148" s="803"/>
      <c r="K148" s="264">
        <v>0.5</v>
      </c>
      <c r="L148" s="172" t="s">
        <v>39</v>
      </c>
      <c r="M148" s="265">
        <v>0.2</v>
      </c>
      <c r="N148" s="265">
        <v>0.35</v>
      </c>
      <c r="O148" s="265">
        <v>0</v>
      </c>
      <c r="P148" s="265">
        <v>0</v>
      </c>
      <c r="Q148" s="165">
        <f t="shared" si="28"/>
        <v>0.1</v>
      </c>
      <c r="R148" s="165">
        <f t="shared" si="29"/>
        <v>0.17499999999999999</v>
      </c>
      <c r="S148" s="165">
        <f t="shared" si="30"/>
        <v>0</v>
      </c>
      <c r="T148" s="165">
        <f t="shared" si="37"/>
        <v>0</v>
      </c>
      <c r="U148" s="169">
        <f t="shared" si="38"/>
        <v>0.17499999999999999</v>
      </c>
      <c r="V148" s="636"/>
      <c r="W148" s="636"/>
      <c r="X148" s="636"/>
      <c r="Y148" s="636"/>
      <c r="Z148" s="735"/>
      <c r="AA148" s="802"/>
      <c r="AB148" s="735"/>
    </row>
    <row r="149" spans="1:28" ht="49.9" customHeight="1" x14ac:dyDescent="0.2">
      <c r="A149" s="724"/>
      <c r="B149" s="726"/>
      <c r="C149" s="780"/>
      <c r="D149" s="745"/>
      <c r="E149" s="745"/>
      <c r="F149" s="747"/>
      <c r="G149" s="745"/>
      <c r="H149" s="791"/>
      <c r="I149" s="753"/>
      <c r="J149" s="803" t="s">
        <v>1072</v>
      </c>
      <c r="K149" s="266">
        <v>0.1</v>
      </c>
      <c r="L149" s="82" t="s">
        <v>35</v>
      </c>
      <c r="M149" s="271">
        <v>0.2</v>
      </c>
      <c r="N149" s="271">
        <v>0.35</v>
      </c>
      <c r="O149" s="271">
        <v>0.8</v>
      </c>
      <c r="P149" s="272">
        <v>1</v>
      </c>
      <c r="Q149" s="6">
        <f t="shared" si="28"/>
        <v>2.0000000000000004E-2</v>
      </c>
      <c r="R149" s="6">
        <f t="shared" si="29"/>
        <v>3.4999999999999996E-2</v>
      </c>
      <c r="S149" s="6">
        <f t="shared" si="30"/>
        <v>8.0000000000000016E-2</v>
      </c>
      <c r="T149" s="6">
        <f t="shared" si="37"/>
        <v>0.1</v>
      </c>
      <c r="U149" s="153">
        <f t="shared" si="38"/>
        <v>0.1</v>
      </c>
      <c r="V149" s="636"/>
      <c r="W149" s="636"/>
      <c r="X149" s="636"/>
      <c r="Y149" s="636"/>
      <c r="Z149" s="735"/>
      <c r="AA149" s="802"/>
      <c r="AB149" s="735"/>
    </row>
    <row r="150" spans="1:28" ht="49.9" customHeight="1" x14ac:dyDescent="0.2">
      <c r="A150" s="724"/>
      <c r="B150" s="726"/>
      <c r="C150" s="780"/>
      <c r="D150" s="745"/>
      <c r="E150" s="745"/>
      <c r="F150" s="747"/>
      <c r="G150" s="745"/>
      <c r="H150" s="791"/>
      <c r="I150" s="753"/>
      <c r="J150" s="803"/>
      <c r="K150" s="264">
        <v>0.1</v>
      </c>
      <c r="L150" s="172" t="s">
        <v>39</v>
      </c>
      <c r="M150" s="265">
        <v>0.2</v>
      </c>
      <c r="N150" s="265">
        <v>0.35</v>
      </c>
      <c r="O150" s="265">
        <v>0</v>
      </c>
      <c r="P150" s="265">
        <v>0</v>
      </c>
      <c r="Q150" s="165">
        <f t="shared" si="28"/>
        <v>2.0000000000000004E-2</v>
      </c>
      <c r="R150" s="165">
        <f t="shared" si="29"/>
        <v>3.4999999999999996E-2</v>
      </c>
      <c r="S150" s="165">
        <f t="shared" si="30"/>
        <v>0</v>
      </c>
      <c r="T150" s="165">
        <f t="shared" si="37"/>
        <v>0</v>
      </c>
      <c r="U150" s="169">
        <f t="shared" si="38"/>
        <v>3.4999999999999996E-2</v>
      </c>
      <c r="V150" s="636"/>
      <c r="W150" s="636"/>
      <c r="X150" s="636"/>
      <c r="Y150" s="636"/>
      <c r="Z150" s="735"/>
      <c r="AA150" s="802"/>
      <c r="AB150" s="735"/>
    </row>
    <row r="151" spans="1:28" ht="49.9" customHeight="1" x14ac:dyDescent="0.2">
      <c r="A151" s="724"/>
      <c r="B151" s="726"/>
      <c r="C151" s="780"/>
      <c r="D151" s="745"/>
      <c r="E151" s="745"/>
      <c r="F151" s="747"/>
      <c r="G151" s="745"/>
      <c r="H151" s="791"/>
      <c r="I151" s="753"/>
      <c r="J151" s="803" t="s">
        <v>1073</v>
      </c>
      <c r="K151" s="266">
        <v>0.1</v>
      </c>
      <c r="L151" s="82" t="s">
        <v>35</v>
      </c>
      <c r="M151" s="271">
        <v>0</v>
      </c>
      <c r="N151" s="271">
        <v>0</v>
      </c>
      <c r="O151" s="271">
        <v>0.8</v>
      </c>
      <c r="P151" s="272">
        <v>1</v>
      </c>
      <c r="Q151" s="6">
        <f t="shared" si="28"/>
        <v>0</v>
      </c>
      <c r="R151" s="6">
        <f t="shared" si="29"/>
        <v>0</v>
      </c>
      <c r="S151" s="6">
        <f t="shared" si="30"/>
        <v>8.0000000000000016E-2</v>
      </c>
      <c r="T151" s="6">
        <f t="shared" si="37"/>
        <v>0.1</v>
      </c>
      <c r="U151" s="153">
        <f t="shared" si="38"/>
        <v>0.1</v>
      </c>
      <c r="V151" s="636"/>
      <c r="W151" s="636"/>
      <c r="X151" s="636"/>
      <c r="Y151" s="636"/>
      <c r="Z151" s="735"/>
      <c r="AA151" s="802"/>
      <c r="AB151" s="735"/>
    </row>
    <row r="152" spans="1:28" ht="49.9" customHeight="1" x14ac:dyDescent="0.2">
      <c r="A152" s="724"/>
      <c r="B152" s="726"/>
      <c r="C152" s="780"/>
      <c r="D152" s="745"/>
      <c r="E152" s="745"/>
      <c r="F152" s="747"/>
      <c r="G152" s="745"/>
      <c r="H152" s="791"/>
      <c r="I152" s="753"/>
      <c r="J152" s="803"/>
      <c r="K152" s="264">
        <v>0.1</v>
      </c>
      <c r="L152" s="172" t="s">
        <v>39</v>
      </c>
      <c r="M152" s="265">
        <v>0.2</v>
      </c>
      <c r="N152" s="265">
        <v>0</v>
      </c>
      <c r="O152" s="265">
        <v>0</v>
      </c>
      <c r="P152" s="265">
        <v>0</v>
      </c>
      <c r="Q152" s="165">
        <f t="shared" si="28"/>
        <v>2.0000000000000004E-2</v>
      </c>
      <c r="R152" s="165">
        <f t="shared" si="29"/>
        <v>0</v>
      </c>
      <c r="S152" s="165">
        <f t="shared" si="30"/>
        <v>0</v>
      </c>
      <c r="T152" s="165">
        <f t="shared" si="37"/>
        <v>0</v>
      </c>
      <c r="U152" s="169">
        <f t="shared" si="38"/>
        <v>2.0000000000000004E-2</v>
      </c>
      <c r="V152" s="636"/>
      <c r="W152" s="636"/>
      <c r="X152" s="636"/>
      <c r="Y152" s="636"/>
      <c r="Z152" s="735"/>
      <c r="AA152" s="802"/>
      <c r="AB152" s="735"/>
    </row>
    <row r="153" spans="1:28" ht="49.9" customHeight="1" x14ac:dyDescent="0.2">
      <c r="A153" s="724"/>
      <c r="B153" s="726"/>
      <c r="C153" s="780"/>
      <c r="D153" s="745"/>
      <c r="E153" s="745"/>
      <c r="F153" s="747"/>
      <c r="G153" s="745"/>
      <c r="H153" s="791"/>
      <c r="I153" s="753"/>
      <c r="J153" s="803" t="s">
        <v>1074</v>
      </c>
      <c r="K153" s="266">
        <v>0.3</v>
      </c>
      <c r="L153" s="82" t="s">
        <v>35</v>
      </c>
      <c r="M153" s="271">
        <v>0</v>
      </c>
      <c r="N153" s="271">
        <v>0</v>
      </c>
      <c r="O153" s="271">
        <v>0</v>
      </c>
      <c r="P153" s="272">
        <v>1</v>
      </c>
      <c r="Q153" s="6">
        <f t="shared" si="28"/>
        <v>0</v>
      </c>
      <c r="R153" s="6">
        <f t="shared" si="29"/>
        <v>0</v>
      </c>
      <c r="S153" s="6">
        <f t="shared" si="30"/>
        <v>0</v>
      </c>
      <c r="T153" s="6">
        <f t="shared" si="37"/>
        <v>0.3</v>
      </c>
      <c r="U153" s="153">
        <f t="shared" si="38"/>
        <v>0.3</v>
      </c>
      <c r="V153" s="636"/>
      <c r="W153" s="636"/>
      <c r="X153" s="636"/>
      <c r="Y153" s="636"/>
      <c r="Z153" s="735"/>
      <c r="AA153" s="802"/>
      <c r="AB153" s="735"/>
    </row>
    <row r="154" spans="1:28" ht="49.9" customHeight="1" x14ac:dyDescent="0.2">
      <c r="A154" s="724"/>
      <c r="B154" s="726"/>
      <c r="C154" s="781"/>
      <c r="D154" s="745"/>
      <c r="E154" s="745"/>
      <c r="F154" s="748"/>
      <c r="G154" s="745"/>
      <c r="H154" s="791"/>
      <c r="I154" s="753"/>
      <c r="J154" s="803"/>
      <c r="K154" s="264">
        <v>0.3</v>
      </c>
      <c r="L154" s="172" t="s">
        <v>39</v>
      </c>
      <c r="M154" s="265">
        <v>0.2</v>
      </c>
      <c r="N154" s="265">
        <v>0</v>
      </c>
      <c r="O154" s="265">
        <v>0</v>
      </c>
      <c r="P154" s="265">
        <v>0</v>
      </c>
      <c r="Q154" s="165">
        <f t="shared" si="28"/>
        <v>0.06</v>
      </c>
      <c r="R154" s="165">
        <f t="shared" si="29"/>
        <v>0</v>
      </c>
      <c r="S154" s="165">
        <f t="shared" si="30"/>
        <v>0</v>
      </c>
      <c r="T154" s="165">
        <f t="shared" si="37"/>
        <v>0</v>
      </c>
      <c r="U154" s="169">
        <f t="shared" si="38"/>
        <v>0.06</v>
      </c>
      <c r="V154" s="636"/>
      <c r="W154" s="636"/>
      <c r="X154" s="636"/>
      <c r="Y154" s="636"/>
      <c r="Z154" s="735"/>
      <c r="AA154" s="802"/>
      <c r="AB154" s="735"/>
    </row>
    <row r="155" spans="1:28" ht="49.9" customHeight="1" x14ac:dyDescent="0.2">
      <c r="A155" s="724" t="s">
        <v>1075</v>
      </c>
      <c r="B155" s="726"/>
      <c r="C155" s="745" t="s">
        <v>1076</v>
      </c>
      <c r="D155" s="421" t="s">
        <v>1077</v>
      </c>
      <c r="E155" s="804" t="s">
        <v>1078</v>
      </c>
      <c r="F155" s="746">
        <v>133</v>
      </c>
      <c r="G155" s="745" t="s">
        <v>1079</v>
      </c>
      <c r="H155" s="745" t="s">
        <v>1080</v>
      </c>
      <c r="I155" s="752">
        <f>+W155</f>
        <v>0.55000000000000004</v>
      </c>
      <c r="J155" s="787" t="s">
        <v>1081</v>
      </c>
      <c r="K155" s="266">
        <v>0.1</v>
      </c>
      <c r="L155" s="82" t="s">
        <v>35</v>
      </c>
      <c r="M155" s="262">
        <v>1</v>
      </c>
      <c r="N155" s="262">
        <v>1</v>
      </c>
      <c r="O155" s="262">
        <v>1</v>
      </c>
      <c r="P155" s="263">
        <v>1</v>
      </c>
      <c r="Q155" s="6">
        <f t="shared" si="28"/>
        <v>0.1</v>
      </c>
      <c r="R155" s="6">
        <f t="shared" si="29"/>
        <v>0.1</v>
      </c>
      <c r="S155" s="6">
        <f t="shared" si="30"/>
        <v>0.1</v>
      </c>
      <c r="T155" s="6">
        <f t="shared" si="37"/>
        <v>0.1</v>
      </c>
      <c r="U155" s="153">
        <f t="shared" si="38"/>
        <v>0.1</v>
      </c>
      <c r="V155" s="635">
        <f>+Q156+Q158+Q160</f>
        <v>0.32500000000000001</v>
      </c>
      <c r="W155" s="635">
        <f t="shared" ref="W155:Y155" si="40">+R156+R158+R160</f>
        <v>0.55000000000000004</v>
      </c>
      <c r="X155" s="635">
        <f t="shared" si="40"/>
        <v>0</v>
      </c>
      <c r="Y155" s="635">
        <f t="shared" si="40"/>
        <v>0</v>
      </c>
      <c r="Z155" s="734" t="s">
        <v>1082</v>
      </c>
      <c r="AA155" s="801" t="s">
        <v>1082</v>
      </c>
      <c r="AB155" s="735"/>
    </row>
    <row r="156" spans="1:28" ht="49.9" customHeight="1" x14ac:dyDescent="0.2">
      <c r="A156" s="724"/>
      <c r="B156" s="726"/>
      <c r="C156" s="745"/>
      <c r="D156" s="421"/>
      <c r="E156" s="749"/>
      <c r="F156" s="747"/>
      <c r="G156" s="745"/>
      <c r="H156" s="745"/>
      <c r="I156" s="752"/>
      <c r="J156" s="787"/>
      <c r="K156" s="264">
        <v>0.1</v>
      </c>
      <c r="L156" s="172" t="s">
        <v>39</v>
      </c>
      <c r="M156" s="265">
        <v>1</v>
      </c>
      <c r="N156" s="265">
        <v>1</v>
      </c>
      <c r="O156" s="265">
        <v>0</v>
      </c>
      <c r="P156" s="265">
        <v>0</v>
      </c>
      <c r="Q156" s="165">
        <f t="shared" si="28"/>
        <v>0.1</v>
      </c>
      <c r="R156" s="165">
        <f t="shared" si="29"/>
        <v>0.1</v>
      </c>
      <c r="S156" s="165">
        <f t="shared" si="30"/>
        <v>0</v>
      </c>
      <c r="T156" s="165">
        <f t="shared" si="37"/>
        <v>0</v>
      </c>
      <c r="U156" s="169">
        <f t="shared" si="38"/>
        <v>0.1</v>
      </c>
      <c r="V156" s="636"/>
      <c r="W156" s="636"/>
      <c r="X156" s="636"/>
      <c r="Y156" s="636"/>
      <c r="Z156" s="735"/>
      <c r="AA156" s="802"/>
      <c r="AB156" s="735"/>
    </row>
    <row r="157" spans="1:28" ht="49.9" customHeight="1" x14ac:dyDescent="0.2">
      <c r="A157" s="724"/>
      <c r="B157" s="726"/>
      <c r="C157" s="745"/>
      <c r="D157" s="421"/>
      <c r="E157" s="749"/>
      <c r="F157" s="747"/>
      <c r="G157" s="745"/>
      <c r="H157" s="745"/>
      <c r="I157" s="752"/>
      <c r="J157" s="420" t="s">
        <v>1083</v>
      </c>
      <c r="K157" s="266">
        <v>0.6</v>
      </c>
      <c r="L157" s="82" t="s">
        <v>35</v>
      </c>
      <c r="M157" s="262">
        <v>0.25</v>
      </c>
      <c r="N157" s="262">
        <v>0.5</v>
      </c>
      <c r="O157" s="262">
        <v>0.75</v>
      </c>
      <c r="P157" s="263">
        <v>1</v>
      </c>
      <c r="Q157" s="6">
        <f t="shared" si="28"/>
        <v>0.15</v>
      </c>
      <c r="R157" s="6">
        <f t="shared" si="29"/>
        <v>0.3</v>
      </c>
      <c r="S157" s="6">
        <f t="shared" si="30"/>
        <v>0.44999999999999996</v>
      </c>
      <c r="T157" s="6">
        <f t="shared" si="37"/>
        <v>0.6</v>
      </c>
      <c r="U157" s="153">
        <f t="shared" si="38"/>
        <v>0.6</v>
      </c>
      <c r="V157" s="636"/>
      <c r="W157" s="636"/>
      <c r="X157" s="636"/>
      <c r="Y157" s="636"/>
      <c r="Z157" s="735"/>
      <c r="AA157" s="802"/>
      <c r="AB157" s="735"/>
    </row>
    <row r="158" spans="1:28" ht="49.9" customHeight="1" x14ac:dyDescent="0.2">
      <c r="A158" s="724"/>
      <c r="B158" s="726"/>
      <c r="C158" s="745"/>
      <c r="D158" s="421"/>
      <c r="E158" s="749"/>
      <c r="F158" s="747"/>
      <c r="G158" s="745"/>
      <c r="H158" s="745"/>
      <c r="I158" s="752"/>
      <c r="J158" s="420"/>
      <c r="K158" s="264">
        <v>0.6</v>
      </c>
      <c r="L158" s="172" t="s">
        <v>39</v>
      </c>
      <c r="M158" s="265">
        <v>0.25</v>
      </c>
      <c r="N158" s="265">
        <v>0.5</v>
      </c>
      <c r="O158" s="265">
        <v>0</v>
      </c>
      <c r="P158" s="265">
        <v>0</v>
      </c>
      <c r="Q158" s="165">
        <f t="shared" si="28"/>
        <v>0.15</v>
      </c>
      <c r="R158" s="165">
        <f t="shared" si="29"/>
        <v>0.3</v>
      </c>
      <c r="S158" s="165">
        <f t="shared" si="30"/>
        <v>0</v>
      </c>
      <c r="T158" s="165">
        <f t="shared" si="37"/>
        <v>0</v>
      </c>
      <c r="U158" s="169">
        <f t="shared" si="38"/>
        <v>0.3</v>
      </c>
      <c r="V158" s="636"/>
      <c r="W158" s="636"/>
      <c r="X158" s="636"/>
      <c r="Y158" s="636"/>
      <c r="Z158" s="735"/>
      <c r="AA158" s="802"/>
      <c r="AB158" s="735"/>
    </row>
    <row r="159" spans="1:28" ht="49.9" customHeight="1" x14ac:dyDescent="0.2">
      <c r="A159" s="724"/>
      <c r="B159" s="726"/>
      <c r="C159" s="745"/>
      <c r="D159" s="421"/>
      <c r="E159" s="749"/>
      <c r="F159" s="747"/>
      <c r="G159" s="745"/>
      <c r="H159" s="745"/>
      <c r="I159" s="752"/>
      <c r="J159" s="420" t="s">
        <v>1084</v>
      </c>
      <c r="K159" s="266">
        <v>0.3</v>
      </c>
      <c r="L159" s="82" t="s">
        <v>35</v>
      </c>
      <c r="M159" s="262">
        <v>0.25</v>
      </c>
      <c r="N159" s="262">
        <v>0.5</v>
      </c>
      <c r="O159" s="262">
        <v>0.75</v>
      </c>
      <c r="P159" s="263">
        <v>1</v>
      </c>
      <c r="Q159" s="6">
        <f t="shared" ref="Q159:Q198" si="41">+SUM(M159:M159)*K159</f>
        <v>7.4999999999999997E-2</v>
      </c>
      <c r="R159" s="6">
        <f t="shared" ref="R159:R198" si="42">+SUM(N159:N159)*K159</f>
        <v>0.15</v>
      </c>
      <c r="S159" s="6">
        <f t="shared" ref="S159:S198" si="43">+SUM(O159:O159)*K159</f>
        <v>0.22499999999999998</v>
      </c>
      <c r="T159" s="6">
        <f t="shared" si="37"/>
        <v>0.3</v>
      </c>
      <c r="U159" s="153">
        <f t="shared" si="38"/>
        <v>0.3</v>
      </c>
      <c r="V159" s="636"/>
      <c r="W159" s="636"/>
      <c r="X159" s="636"/>
      <c r="Y159" s="636"/>
      <c r="Z159" s="735"/>
      <c r="AA159" s="802"/>
      <c r="AB159" s="735"/>
    </row>
    <row r="160" spans="1:28" ht="49.9" customHeight="1" x14ac:dyDescent="0.2">
      <c r="A160" s="724"/>
      <c r="B160" s="726"/>
      <c r="C160" s="745"/>
      <c r="D160" s="421"/>
      <c r="E160" s="749"/>
      <c r="F160" s="748"/>
      <c r="G160" s="745"/>
      <c r="H160" s="745"/>
      <c r="I160" s="752"/>
      <c r="J160" s="420"/>
      <c r="K160" s="264">
        <v>0.3</v>
      </c>
      <c r="L160" s="172" t="s">
        <v>39</v>
      </c>
      <c r="M160" s="265">
        <v>0.25</v>
      </c>
      <c r="N160" s="265">
        <v>0.5</v>
      </c>
      <c r="O160" s="265">
        <v>0</v>
      </c>
      <c r="P160" s="265">
        <v>0</v>
      </c>
      <c r="Q160" s="165">
        <f t="shared" si="41"/>
        <v>7.4999999999999997E-2</v>
      </c>
      <c r="R160" s="165">
        <f t="shared" si="42"/>
        <v>0.15</v>
      </c>
      <c r="S160" s="165">
        <f t="shared" si="43"/>
        <v>0</v>
      </c>
      <c r="T160" s="165">
        <f t="shared" si="37"/>
        <v>0</v>
      </c>
      <c r="U160" s="169">
        <f t="shared" si="38"/>
        <v>0.15</v>
      </c>
      <c r="V160" s="636"/>
      <c r="W160" s="636"/>
      <c r="X160" s="636"/>
      <c r="Y160" s="636"/>
      <c r="Z160" s="736"/>
      <c r="AA160" s="806"/>
      <c r="AB160" s="735"/>
    </row>
    <row r="161" spans="1:28" ht="49.9" customHeight="1" x14ac:dyDescent="0.2">
      <c r="A161" s="724" t="s">
        <v>1085</v>
      </c>
      <c r="B161" s="726"/>
      <c r="C161" s="745" t="s">
        <v>1086</v>
      </c>
      <c r="D161" s="421" t="s">
        <v>1087</v>
      </c>
      <c r="E161" s="745" t="s">
        <v>1088</v>
      </c>
      <c r="F161" s="746">
        <v>134</v>
      </c>
      <c r="G161" s="745" t="s">
        <v>1089</v>
      </c>
      <c r="H161" s="745" t="s">
        <v>1090</v>
      </c>
      <c r="I161" s="752">
        <f>+W161</f>
        <v>0.5</v>
      </c>
      <c r="J161" s="808" t="s">
        <v>1091</v>
      </c>
      <c r="K161" s="266">
        <v>0.5</v>
      </c>
      <c r="L161" s="82" t="s">
        <v>35</v>
      </c>
      <c r="M161" s="262">
        <v>0.16</v>
      </c>
      <c r="N161" s="262">
        <v>0.5</v>
      </c>
      <c r="O161" s="262">
        <v>0.64</v>
      </c>
      <c r="P161" s="263">
        <v>1</v>
      </c>
      <c r="Q161" s="6">
        <f t="shared" si="41"/>
        <v>0.08</v>
      </c>
      <c r="R161" s="6">
        <f t="shared" si="42"/>
        <v>0.25</v>
      </c>
      <c r="S161" s="6">
        <f t="shared" si="43"/>
        <v>0.32</v>
      </c>
      <c r="T161" s="6">
        <f t="shared" si="37"/>
        <v>0.5</v>
      </c>
      <c r="U161" s="153">
        <f t="shared" si="38"/>
        <v>0.5</v>
      </c>
      <c r="V161" s="635">
        <f>+Q162+Q164</f>
        <v>0.20500000000000002</v>
      </c>
      <c r="W161" s="635">
        <f t="shared" ref="W161:Y161" si="44">+R162+R164</f>
        <v>0.5</v>
      </c>
      <c r="X161" s="635">
        <f t="shared" si="44"/>
        <v>0</v>
      </c>
      <c r="Y161" s="635">
        <f t="shared" si="44"/>
        <v>0</v>
      </c>
      <c r="Z161" s="734" t="s">
        <v>309</v>
      </c>
      <c r="AA161" s="807" t="s">
        <v>1092</v>
      </c>
      <c r="AB161" s="735"/>
    </row>
    <row r="162" spans="1:28" ht="96.75" customHeight="1" x14ac:dyDescent="0.2">
      <c r="A162" s="724"/>
      <c r="B162" s="726"/>
      <c r="C162" s="745"/>
      <c r="D162" s="421"/>
      <c r="E162" s="745"/>
      <c r="F162" s="747"/>
      <c r="G162" s="745"/>
      <c r="H162" s="745"/>
      <c r="I162" s="753"/>
      <c r="J162" s="808"/>
      <c r="K162" s="264">
        <v>0.5</v>
      </c>
      <c r="L162" s="172" t="s">
        <v>39</v>
      </c>
      <c r="M162" s="265">
        <v>0.16</v>
      </c>
      <c r="N162" s="265">
        <v>0.5</v>
      </c>
      <c r="O162" s="265">
        <v>0</v>
      </c>
      <c r="P162" s="265">
        <v>0</v>
      </c>
      <c r="Q162" s="165">
        <f t="shared" si="41"/>
        <v>0.08</v>
      </c>
      <c r="R162" s="165">
        <f t="shared" si="42"/>
        <v>0.25</v>
      </c>
      <c r="S162" s="165">
        <f t="shared" si="43"/>
        <v>0</v>
      </c>
      <c r="T162" s="165">
        <f t="shared" si="37"/>
        <v>0</v>
      </c>
      <c r="U162" s="169">
        <f t="shared" si="38"/>
        <v>0.25</v>
      </c>
      <c r="V162" s="636"/>
      <c r="W162" s="636"/>
      <c r="X162" s="636"/>
      <c r="Y162" s="636"/>
      <c r="Z162" s="735"/>
      <c r="AA162" s="802"/>
      <c r="AB162" s="735"/>
    </row>
    <row r="163" spans="1:28" ht="64.5" customHeight="1" x14ac:dyDescent="0.2">
      <c r="A163" s="724"/>
      <c r="B163" s="726"/>
      <c r="C163" s="745"/>
      <c r="D163" s="421"/>
      <c r="E163" s="745"/>
      <c r="F163" s="747"/>
      <c r="G163" s="745"/>
      <c r="H163" s="745"/>
      <c r="I163" s="753"/>
      <c r="J163" s="420" t="s">
        <v>1093</v>
      </c>
      <c r="K163" s="266">
        <v>0.5</v>
      </c>
      <c r="L163" s="82" t="s">
        <v>35</v>
      </c>
      <c r="M163" s="262">
        <v>0</v>
      </c>
      <c r="N163" s="262">
        <v>0.5</v>
      </c>
      <c r="O163" s="262">
        <v>0.75</v>
      </c>
      <c r="P163" s="263">
        <v>1</v>
      </c>
      <c r="Q163" s="6">
        <f t="shared" si="41"/>
        <v>0</v>
      </c>
      <c r="R163" s="6">
        <f t="shared" si="42"/>
        <v>0.25</v>
      </c>
      <c r="S163" s="6">
        <f t="shared" si="43"/>
        <v>0.375</v>
      </c>
      <c r="T163" s="6">
        <f t="shared" si="37"/>
        <v>0.5</v>
      </c>
      <c r="U163" s="153">
        <f t="shared" si="38"/>
        <v>0.5</v>
      </c>
      <c r="V163" s="636"/>
      <c r="W163" s="636"/>
      <c r="X163" s="636"/>
      <c r="Y163" s="636"/>
      <c r="Z163" s="735"/>
      <c r="AA163" s="802"/>
      <c r="AB163" s="735"/>
    </row>
    <row r="164" spans="1:28" ht="94.5" customHeight="1" x14ac:dyDescent="0.2">
      <c r="A164" s="724"/>
      <c r="B164" s="726"/>
      <c r="C164" s="745"/>
      <c r="D164" s="421"/>
      <c r="E164" s="745"/>
      <c r="F164" s="748"/>
      <c r="G164" s="745"/>
      <c r="H164" s="745"/>
      <c r="I164" s="753"/>
      <c r="J164" s="420"/>
      <c r="K164" s="264">
        <v>0.5</v>
      </c>
      <c r="L164" s="172" t="s">
        <v>39</v>
      </c>
      <c r="M164" s="265">
        <v>0.25</v>
      </c>
      <c r="N164" s="265">
        <v>0.5</v>
      </c>
      <c r="O164" s="265">
        <v>0</v>
      </c>
      <c r="P164" s="265">
        <v>0</v>
      </c>
      <c r="Q164" s="165">
        <f t="shared" si="41"/>
        <v>0.125</v>
      </c>
      <c r="R164" s="165">
        <f t="shared" si="42"/>
        <v>0.25</v>
      </c>
      <c r="S164" s="165">
        <f t="shared" si="43"/>
        <v>0</v>
      </c>
      <c r="T164" s="165">
        <f t="shared" si="37"/>
        <v>0</v>
      </c>
      <c r="U164" s="169">
        <f t="shared" si="38"/>
        <v>0.25</v>
      </c>
      <c r="V164" s="636"/>
      <c r="W164" s="636"/>
      <c r="X164" s="636"/>
      <c r="Y164" s="636"/>
      <c r="Z164" s="736"/>
      <c r="AA164" s="806"/>
      <c r="AB164" s="735"/>
    </row>
    <row r="165" spans="1:28" ht="49.9" customHeight="1" x14ac:dyDescent="0.2">
      <c r="A165" s="724" t="s">
        <v>1094</v>
      </c>
      <c r="B165" s="726"/>
      <c r="C165" s="749" t="s">
        <v>1095</v>
      </c>
      <c r="D165" s="774" t="s">
        <v>1096</v>
      </c>
      <c r="E165" s="763" t="s">
        <v>1097</v>
      </c>
      <c r="F165" s="768">
        <v>135</v>
      </c>
      <c r="G165" s="763" t="s">
        <v>1098</v>
      </c>
      <c r="H165" s="763" t="s">
        <v>1099</v>
      </c>
      <c r="I165" s="758">
        <f>+W165</f>
        <v>0.45800000000000002</v>
      </c>
      <c r="J165" s="787" t="s">
        <v>1100</v>
      </c>
      <c r="K165" s="267">
        <v>0.3</v>
      </c>
      <c r="L165" s="82" t="s">
        <v>35</v>
      </c>
      <c r="M165" s="271">
        <v>0.25</v>
      </c>
      <c r="N165" s="271">
        <v>0.5</v>
      </c>
      <c r="O165" s="271">
        <v>0.75</v>
      </c>
      <c r="P165" s="272">
        <v>1</v>
      </c>
      <c r="Q165" s="6">
        <f t="shared" si="41"/>
        <v>7.4999999999999997E-2</v>
      </c>
      <c r="R165" s="6">
        <f t="shared" si="42"/>
        <v>0.15</v>
      </c>
      <c r="S165" s="6">
        <f t="shared" si="43"/>
        <v>0.22499999999999998</v>
      </c>
      <c r="T165" s="6">
        <f t="shared" si="37"/>
        <v>0.3</v>
      </c>
      <c r="U165" s="153">
        <f t="shared" si="38"/>
        <v>0.3</v>
      </c>
      <c r="V165" s="809">
        <f>+Q166+Q168+Q170+Q172</f>
        <v>0.16</v>
      </c>
      <c r="W165" s="809">
        <f t="shared" ref="W165:Y165" si="45">+R166+R168+R170+R172</f>
        <v>0.45800000000000002</v>
      </c>
      <c r="X165" s="809">
        <f t="shared" si="45"/>
        <v>0</v>
      </c>
      <c r="Y165" s="809">
        <f t="shared" si="45"/>
        <v>0</v>
      </c>
      <c r="Z165" s="734" t="s">
        <v>1101</v>
      </c>
      <c r="AA165" s="801" t="s">
        <v>1101</v>
      </c>
      <c r="AB165" s="735"/>
    </row>
    <row r="166" spans="1:28" ht="49.9" customHeight="1" x14ac:dyDescent="0.2">
      <c r="A166" s="724"/>
      <c r="B166" s="726"/>
      <c r="C166" s="749"/>
      <c r="D166" s="774"/>
      <c r="E166" s="767"/>
      <c r="F166" s="769"/>
      <c r="G166" s="767"/>
      <c r="H166" s="767"/>
      <c r="I166" s="759"/>
      <c r="J166" s="787"/>
      <c r="K166" s="264">
        <v>0.3</v>
      </c>
      <c r="L166" s="172" t="s">
        <v>39</v>
      </c>
      <c r="M166" s="265">
        <v>0.2</v>
      </c>
      <c r="N166" s="265">
        <v>0.5</v>
      </c>
      <c r="O166" s="265">
        <v>0</v>
      </c>
      <c r="P166" s="265">
        <v>0</v>
      </c>
      <c r="Q166" s="165">
        <f t="shared" si="41"/>
        <v>0.06</v>
      </c>
      <c r="R166" s="165">
        <f t="shared" si="42"/>
        <v>0.15</v>
      </c>
      <c r="S166" s="165">
        <f t="shared" si="43"/>
        <v>0</v>
      </c>
      <c r="T166" s="165">
        <f t="shared" si="37"/>
        <v>0</v>
      </c>
      <c r="U166" s="169">
        <f t="shared" si="38"/>
        <v>0.15</v>
      </c>
      <c r="V166" s="810"/>
      <c r="W166" s="810"/>
      <c r="X166" s="810"/>
      <c r="Y166" s="810"/>
      <c r="Z166" s="735"/>
      <c r="AA166" s="802"/>
      <c r="AB166" s="735"/>
    </row>
    <row r="167" spans="1:28" ht="49.9" customHeight="1" x14ac:dyDescent="0.2">
      <c r="A167" s="724"/>
      <c r="B167" s="726"/>
      <c r="C167" s="749"/>
      <c r="D167" s="774"/>
      <c r="E167" s="767"/>
      <c r="F167" s="769"/>
      <c r="G167" s="767"/>
      <c r="H167" s="767"/>
      <c r="I167" s="759"/>
      <c r="J167" s="787" t="s">
        <v>1102</v>
      </c>
      <c r="K167" s="267">
        <v>0.2</v>
      </c>
      <c r="L167" s="82" t="s">
        <v>35</v>
      </c>
      <c r="M167" s="271">
        <v>0.25</v>
      </c>
      <c r="N167" s="271">
        <v>0.5</v>
      </c>
      <c r="O167" s="271">
        <v>0.75</v>
      </c>
      <c r="P167" s="272">
        <v>1</v>
      </c>
      <c r="Q167" s="6">
        <f t="shared" si="41"/>
        <v>0.05</v>
      </c>
      <c r="R167" s="6">
        <f t="shared" si="42"/>
        <v>0.1</v>
      </c>
      <c r="S167" s="6">
        <f t="shared" si="43"/>
        <v>0.15000000000000002</v>
      </c>
      <c r="T167" s="6">
        <f t="shared" si="37"/>
        <v>0.2</v>
      </c>
      <c r="U167" s="153">
        <f t="shared" si="38"/>
        <v>0.2</v>
      </c>
      <c r="V167" s="810"/>
      <c r="W167" s="810"/>
      <c r="X167" s="810"/>
      <c r="Y167" s="810"/>
      <c r="Z167" s="735"/>
      <c r="AA167" s="802"/>
      <c r="AB167" s="735"/>
    </row>
    <row r="168" spans="1:28" ht="49.9" customHeight="1" x14ac:dyDescent="0.2">
      <c r="A168" s="724"/>
      <c r="B168" s="726"/>
      <c r="C168" s="749"/>
      <c r="D168" s="774"/>
      <c r="E168" s="767"/>
      <c r="F168" s="769"/>
      <c r="G168" s="767"/>
      <c r="H168" s="767"/>
      <c r="I168" s="759"/>
      <c r="J168" s="787"/>
      <c r="K168" s="264">
        <v>0.2</v>
      </c>
      <c r="L168" s="172" t="s">
        <v>39</v>
      </c>
      <c r="M168" s="265">
        <v>0.2</v>
      </c>
      <c r="N168" s="265">
        <v>0.5</v>
      </c>
      <c r="O168" s="265">
        <v>0</v>
      </c>
      <c r="P168" s="265">
        <v>0</v>
      </c>
      <c r="Q168" s="165">
        <f t="shared" si="41"/>
        <v>4.0000000000000008E-2</v>
      </c>
      <c r="R168" s="165">
        <f t="shared" si="42"/>
        <v>0.1</v>
      </c>
      <c r="S168" s="165">
        <f t="shared" si="43"/>
        <v>0</v>
      </c>
      <c r="T168" s="165">
        <f t="shared" si="37"/>
        <v>0</v>
      </c>
      <c r="U168" s="169">
        <f t="shared" si="38"/>
        <v>0.1</v>
      </c>
      <c r="V168" s="810"/>
      <c r="W168" s="810"/>
      <c r="X168" s="810"/>
      <c r="Y168" s="810"/>
      <c r="Z168" s="735"/>
      <c r="AA168" s="802"/>
      <c r="AB168" s="735"/>
    </row>
    <row r="169" spans="1:28" ht="49.9" customHeight="1" x14ac:dyDescent="0.2">
      <c r="A169" s="724"/>
      <c r="B169" s="726"/>
      <c r="C169" s="749"/>
      <c r="D169" s="774"/>
      <c r="E169" s="767"/>
      <c r="F169" s="769"/>
      <c r="G169" s="767"/>
      <c r="H169" s="767"/>
      <c r="I169" s="759"/>
      <c r="J169" s="787" t="s">
        <v>1103</v>
      </c>
      <c r="K169" s="267">
        <v>0.3</v>
      </c>
      <c r="L169" s="82" t="s">
        <v>35</v>
      </c>
      <c r="M169" s="271">
        <v>0.25</v>
      </c>
      <c r="N169" s="271">
        <v>0.5</v>
      </c>
      <c r="O169" s="271">
        <v>0.75</v>
      </c>
      <c r="P169" s="272">
        <v>1</v>
      </c>
      <c r="Q169" s="6">
        <f t="shared" si="41"/>
        <v>7.4999999999999997E-2</v>
      </c>
      <c r="R169" s="6">
        <f t="shared" si="42"/>
        <v>0.15</v>
      </c>
      <c r="S169" s="6">
        <f>+SUM(O169:O169)*K169</f>
        <v>0.22499999999999998</v>
      </c>
      <c r="T169" s="6">
        <f t="shared" si="37"/>
        <v>0.3</v>
      </c>
      <c r="U169" s="153">
        <f t="shared" si="38"/>
        <v>0.3</v>
      </c>
      <c r="V169" s="810"/>
      <c r="W169" s="810"/>
      <c r="X169" s="810"/>
      <c r="Y169" s="810"/>
      <c r="Z169" s="735"/>
      <c r="AA169" s="802"/>
      <c r="AB169" s="735"/>
    </row>
    <row r="170" spans="1:28" ht="49.9" customHeight="1" x14ac:dyDescent="0.2">
      <c r="A170" s="724"/>
      <c r="B170" s="726"/>
      <c r="C170" s="749"/>
      <c r="D170" s="774"/>
      <c r="E170" s="767"/>
      <c r="F170" s="769"/>
      <c r="G170" s="767"/>
      <c r="H170" s="767"/>
      <c r="I170" s="759"/>
      <c r="J170" s="787"/>
      <c r="K170" s="264">
        <v>0.3</v>
      </c>
      <c r="L170" s="172" t="s">
        <v>39</v>
      </c>
      <c r="M170" s="265">
        <v>0.2</v>
      </c>
      <c r="N170" s="265">
        <v>0.5</v>
      </c>
      <c r="O170" s="265">
        <v>0</v>
      </c>
      <c r="P170" s="265">
        <v>0</v>
      </c>
      <c r="Q170" s="165">
        <f t="shared" si="41"/>
        <v>0.06</v>
      </c>
      <c r="R170" s="165">
        <f t="shared" si="42"/>
        <v>0.15</v>
      </c>
      <c r="S170" s="165">
        <f t="shared" si="43"/>
        <v>0</v>
      </c>
      <c r="T170" s="165">
        <f t="shared" si="37"/>
        <v>0</v>
      </c>
      <c r="U170" s="169">
        <f t="shared" si="38"/>
        <v>0.15</v>
      </c>
      <c r="V170" s="810"/>
      <c r="W170" s="810"/>
      <c r="X170" s="810"/>
      <c r="Y170" s="810"/>
      <c r="Z170" s="735"/>
      <c r="AA170" s="802"/>
      <c r="AB170" s="735"/>
    </row>
    <row r="171" spans="1:28" ht="49.9" customHeight="1" x14ac:dyDescent="0.2">
      <c r="A171" s="724"/>
      <c r="B171" s="726"/>
      <c r="C171" s="749"/>
      <c r="D171" s="774"/>
      <c r="E171" s="767"/>
      <c r="F171" s="769"/>
      <c r="G171" s="767"/>
      <c r="H171" s="767"/>
      <c r="I171" s="759"/>
      <c r="J171" s="812" t="s">
        <v>1104</v>
      </c>
      <c r="K171" s="273">
        <v>0.2</v>
      </c>
      <c r="L171" s="274" t="s">
        <v>35</v>
      </c>
      <c r="M171" s="271">
        <v>0</v>
      </c>
      <c r="N171" s="271">
        <v>0.3</v>
      </c>
      <c r="O171" s="271">
        <v>0.75</v>
      </c>
      <c r="P171" s="271">
        <v>1</v>
      </c>
      <c r="Q171" s="268">
        <f t="shared" si="41"/>
        <v>0</v>
      </c>
      <c r="R171" s="268">
        <f>+SUM(N171:N171)*K171</f>
        <v>0.06</v>
      </c>
      <c r="S171" s="268">
        <f>+SUM(O171:O171)*K171</f>
        <v>0.15000000000000002</v>
      </c>
      <c r="T171" s="268">
        <f t="shared" si="37"/>
        <v>0.2</v>
      </c>
      <c r="U171" s="275">
        <f t="shared" si="38"/>
        <v>0.2</v>
      </c>
      <c r="V171" s="810"/>
      <c r="W171" s="810"/>
      <c r="X171" s="810"/>
      <c r="Y171" s="810"/>
      <c r="Z171" s="735"/>
      <c r="AA171" s="802"/>
      <c r="AB171" s="735"/>
    </row>
    <row r="172" spans="1:28" ht="49.9" customHeight="1" x14ac:dyDescent="0.2">
      <c r="A172" s="724"/>
      <c r="B172" s="726"/>
      <c r="C172" s="749"/>
      <c r="D172" s="774"/>
      <c r="E172" s="764"/>
      <c r="F172" s="770"/>
      <c r="G172" s="764"/>
      <c r="H172" s="764"/>
      <c r="I172" s="760"/>
      <c r="J172" s="813"/>
      <c r="K172" s="264">
        <v>0.2</v>
      </c>
      <c r="L172" s="172" t="s">
        <v>39</v>
      </c>
      <c r="M172" s="265">
        <v>0</v>
      </c>
      <c r="N172" s="265">
        <v>0.28999999999999998</v>
      </c>
      <c r="O172" s="265">
        <v>0</v>
      </c>
      <c r="P172" s="265">
        <v>0</v>
      </c>
      <c r="Q172" s="165">
        <f t="shared" si="41"/>
        <v>0</v>
      </c>
      <c r="R172" s="165">
        <f>+SUM(N172:N172)*K172</f>
        <v>5.7999999999999996E-2</v>
      </c>
      <c r="S172" s="165">
        <f>+SUM(O172:O172)*K172</f>
        <v>0</v>
      </c>
      <c r="T172" s="165">
        <f>+SUM(P172:P172)*K172</f>
        <v>0</v>
      </c>
      <c r="U172" s="169">
        <f t="shared" si="38"/>
        <v>5.7999999999999996E-2</v>
      </c>
      <c r="V172" s="811"/>
      <c r="W172" s="811"/>
      <c r="X172" s="811"/>
      <c r="Y172" s="811"/>
      <c r="Z172" s="736"/>
      <c r="AA172" s="806"/>
      <c r="AB172" s="735"/>
    </row>
    <row r="173" spans="1:28" ht="49.9" customHeight="1" x14ac:dyDescent="0.2">
      <c r="A173" s="724"/>
      <c r="B173" s="726"/>
      <c r="C173" s="749"/>
      <c r="D173" s="774"/>
      <c r="E173" s="763" t="s">
        <v>1105</v>
      </c>
      <c r="F173" s="768">
        <v>136</v>
      </c>
      <c r="G173" s="763" t="s">
        <v>1106</v>
      </c>
      <c r="H173" s="763" t="s">
        <v>1107</v>
      </c>
      <c r="I173" s="758">
        <f>+W173</f>
        <v>0.7</v>
      </c>
      <c r="J173" s="783" t="s">
        <v>1108</v>
      </c>
      <c r="K173" s="266">
        <v>0.3</v>
      </c>
      <c r="L173" s="82" t="s">
        <v>35</v>
      </c>
      <c r="M173" s="262">
        <v>0.25</v>
      </c>
      <c r="N173" s="262">
        <v>0.25</v>
      </c>
      <c r="O173" s="262">
        <v>0.75</v>
      </c>
      <c r="P173" s="263">
        <v>1</v>
      </c>
      <c r="Q173" s="6">
        <f t="shared" si="41"/>
        <v>7.4999999999999997E-2</v>
      </c>
      <c r="R173" s="6">
        <f t="shared" si="42"/>
        <v>7.4999999999999997E-2</v>
      </c>
      <c r="S173" s="6">
        <f t="shared" si="43"/>
        <v>0.22499999999999998</v>
      </c>
      <c r="T173" s="6">
        <f t="shared" si="37"/>
        <v>0.3</v>
      </c>
      <c r="U173" s="153">
        <f t="shared" si="38"/>
        <v>0.3</v>
      </c>
      <c r="V173" s="814">
        <f>+Q174+Q176</f>
        <v>0</v>
      </c>
      <c r="W173" s="814">
        <f>+R174+R176</f>
        <v>0.7</v>
      </c>
      <c r="X173" s="815"/>
      <c r="Y173" s="815"/>
      <c r="Z173" s="276"/>
      <c r="AA173" s="277"/>
      <c r="AB173" s="735"/>
    </row>
    <row r="174" spans="1:28" ht="49.9" customHeight="1" x14ac:dyDescent="0.2">
      <c r="A174" s="724"/>
      <c r="B174" s="726"/>
      <c r="C174" s="749"/>
      <c r="D174" s="774"/>
      <c r="E174" s="767"/>
      <c r="F174" s="769"/>
      <c r="G174" s="767"/>
      <c r="H174" s="767"/>
      <c r="I174" s="759"/>
      <c r="J174" s="783"/>
      <c r="K174" s="264">
        <v>0.3</v>
      </c>
      <c r="L174" s="172" t="s">
        <v>39</v>
      </c>
      <c r="M174" s="265">
        <v>0</v>
      </c>
      <c r="N174" s="265">
        <v>0</v>
      </c>
      <c r="O174" s="265">
        <v>0</v>
      </c>
      <c r="P174" s="265">
        <v>0</v>
      </c>
      <c r="Q174" s="165">
        <f t="shared" si="41"/>
        <v>0</v>
      </c>
      <c r="R174" s="165">
        <f t="shared" si="42"/>
        <v>0</v>
      </c>
      <c r="S174" s="165">
        <f t="shared" si="43"/>
        <v>0</v>
      </c>
      <c r="T174" s="165">
        <f t="shared" si="37"/>
        <v>0</v>
      </c>
      <c r="U174" s="169">
        <f t="shared" si="38"/>
        <v>0</v>
      </c>
      <c r="V174" s="815"/>
      <c r="W174" s="815"/>
      <c r="X174" s="815"/>
      <c r="Y174" s="815"/>
      <c r="Z174" s="276"/>
      <c r="AA174" s="277"/>
      <c r="AB174" s="735"/>
    </row>
    <row r="175" spans="1:28" ht="49.9" customHeight="1" x14ac:dyDescent="0.2">
      <c r="A175" s="724"/>
      <c r="B175" s="726"/>
      <c r="C175" s="749"/>
      <c r="D175" s="774"/>
      <c r="E175" s="767"/>
      <c r="F175" s="769"/>
      <c r="G175" s="767"/>
      <c r="H175" s="767"/>
      <c r="I175" s="759"/>
      <c r="J175" s="783" t="s">
        <v>1109</v>
      </c>
      <c r="K175" s="266">
        <v>0.7</v>
      </c>
      <c r="L175" s="82" t="s">
        <v>35</v>
      </c>
      <c r="M175" s="271">
        <v>0.4</v>
      </c>
      <c r="N175" s="271">
        <v>1</v>
      </c>
      <c r="O175" s="271">
        <v>1</v>
      </c>
      <c r="P175" s="272">
        <v>1</v>
      </c>
      <c r="Q175" s="6">
        <f t="shared" si="41"/>
        <v>0.27999999999999997</v>
      </c>
      <c r="R175" s="6">
        <f t="shared" si="42"/>
        <v>0.7</v>
      </c>
      <c r="S175" s="6">
        <f t="shared" si="43"/>
        <v>0.7</v>
      </c>
      <c r="T175" s="6">
        <f t="shared" si="37"/>
        <v>0.7</v>
      </c>
      <c r="U175" s="153">
        <f t="shared" si="38"/>
        <v>0.7</v>
      </c>
      <c r="V175" s="815"/>
      <c r="W175" s="815"/>
      <c r="X175" s="815"/>
      <c r="Y175" s="815"/>
      <c r="Z175" s="276"/>
      <c r="AA175" s="277"/>
      <c r="AB175" s="735"/>
    </row>
    <row r="176" spans="1:28" ht="49.9" customHeight="1" x14ac:dyDescent="0.2">
      <c r="A176" s="724"/>
      <c r="B176" s="726"/>
      <c r="C176" s="749"/>
      <c r="D176" s="774"/>
      <c r="E176" s="764"/>
      <c r="F176" s="770"/>
      <c r="G176" s="764"/>
      <c r="H176" s="764"/>
      <c r="I176" s="760"/>
      <c r="J176" s="783"/>
      <c r="K176" s="264">
        <v>0.7</v>
      </c>
      <c r="L176" s="172" t="s">
        <v>39</v>
      </c>
      <c r="M176" s="265">
        <v>0</v>
      </c>
      <c r="N176" s="265">
        <v>1</v>
      </c>
      <c r="O176" s="265">
        <v>0</v>
      </c>
      <c r="P176" s="265">
        <v>0</v>
      </c>
      <c r="Q176" s="165">
        <f t="shared" si="41"/>
        <v>0</v>
      </c>
      <c r="R176" s="165">
        <f t="shared" si="42"/>
        <v>0.7</v>
      </c>
      <c r="S176" s="165">
        <f t="shared" si="43"/>
        <v>0</v>
      </c>
      <c r="T176" s="165">
        <f t="shared" si="37"/>
        <v>0</v>
      </c>
      <c r="U176" s="169">
        <f t="shared" si="38"/>
        <v>0.7</v>
      </c>
      <c r="V176" s="815"/>
      <c r="W176" s="815"/>
      <c r="X176" s="815"/>
      <c r="Y176" s="815"/>
      <c r="Z176" s="278" t="s">
        <v>1110</v>
      </c>
      <c r="AA176" s="279" t="s">
        <v>1110</v>
      </c>
      <c r="AB176" s="735"/>
    </row>
    <row r="177" spans="1:28" ht="35.450000000000003" customHeight="1" x14ac:dyDescent="0.2">
      <c r="A177" s="724" t="s">
        <v>1111</v>
      </c>
      <c r="B177" s="726"/>
      <c r="C177" s="745" t="s">
        <v>1112</v>
      </c>
      <c r="D177" s="816" t="s">
        <v>1113</v>
      </c>
      <c r="E177" s="745" t="s">
        <v>1114</v>
      </c>
      <c r="F177" s="746">
        <v>137</v>
      </c>
      <c r="G177" s="818" t="s">
        <v>1115</v>
      </c>
      <c r="H177" s="745" t="s">
        <v>1116</v>
      </c>
      <c r="I177" s="752">
        <f>+W177</f>
        <v>0.47499999999999998</v>
      </c>
      <c r="J177" s="820" t="s">
        <v>1117</v>
      </c>
      <c r="K177" s="266">
        <v>0.25</v>
      </c>
      <c r="L177" s="82" t="s">
        <v>35</v>
      </c>
      <c r="M177" s="262">
        <v>0.25</v>
      </c>
      <c r="N177" s="262">
        <v>0.5</v>
      </c>
      <c r="O177" s="262">
        <v>0.75</v>
      </c>
      <c r="P177" s="263">
        <v>1</v>
      </c>
      <c r="Q177" s="6">
        <f t="shared" si="41"/>
        <v>6.25E-2</v>
      </c>
      <c r="R177" s="6">
        <f t="shared" si="42"/>
        <v>0.125</v>
      </c>
      <c r="S177" s="6">
        <f t="shared" si="43"/>
        <v>0.1875</v>
      </c>
      <c r="T177" s="6">
        <f t="shared" si="37"/>
        <v>0.25</v>
      </c>
      <c r="U177" s="153">
        <f t="shared" si="38"/>
        <v>0.25</v>
      </c>
      <c r="V177" s="817">
        <f>+Q178+Q180+Q182</f>
        <v>0.2</v>
      </c>
      <c r="W177" s="817">
        <f t="shared" ref="W177:Y177" si="46">+R178+R180+R182</f>
        <v>0.47499999999999998</v>
      </c>
      <c r="X177" s="817">
        <f t="shared" si="46"/>
        <v>0</v>
      </c>
      <c r="Y177" s="817">
        <f t="shared" si="46"/>
        <v>0</v>
      </c>
      <c r="Z177" s="734" t="s">
        <v>1118</v>
      </c>
      <c r="AA177" s="801" t="s">
        <v>1118</v>
      </c>
      <c r="AB177" s="735"/>
    </row>
    <row r="178" spans="1:28" ht="31.15" customHeight="1" x14ac:dyDescent="0.2">
      <c r="A178" s="724"/>
      <c r="B178" s="726"/>
      <c r="C178" s="745"/>
      <c r="D178" s="774"/>
      <c r="E178" s="745"/>
      <c r="F178" s="747"/>
      <c r="G178" s="819"/>
      <c r="H178" s="745"/>
      <c r="I178" s="752"/>
      <c r="J178" s="821"/>
      <c r="K178" s="264">
        <v>0.25</v>
      </c>
      <c r="L178" s="172" t="s">
        <v>39</v>
      </c>
      <c r="M178" s="265">
        <v>0</v>
      </c>
      <c r="N178" s="265">
        <v>0.5</v>
      </c>
      <c r="O178" s="265">
        <v>0</v>
      </c>
      <c r="P178" s="265">
        <v>0</v>
      </c>
      <c r="Q178" s="165">
        <f t="shared" si="41"/>
        <v>0</v>
      </c>
      <c r="R178" s="165">
        <f t="shared" si="42"/>
        <v>0.125</v>
      </c>
      <c r="S178" s="165">
        <f t="shared" si="43"/>
        <v>0</v>
      </c>
      <c r="T178" s="165">
        <f t="shared" si="37"/>
        <v>0</v>
      </c>
      <c r="U178" s="169">
        <f t="shared" si="38"/>
        <v>0.125</v>
      </c>
      <c r="V178" s="815"/>
      <c r="W178" s="815"/>
      <c r="X178" s="815"/>
      <c r="Y178" s="815"/>
      <c r="Z178" s="735"/>
      <c r="AA178" s="802"/>
      <c r="AB178" s="735"/>
    </row>
    <row r="179" spans="1:28" ht="32.450000000000003" customHeight="1" x14ac:dyDescent="0.2">
      <c r="A179" s="724"/>
      <c r="B179" s="726"/>
      <c r="C179" s="745"/>
      <c r="D179" s="774"/>
      <c r="E179" s="745"/>
      <c r="F179" s="747"/>
      <c r="G179" s="818" t="s">
        <v>1119</v>
      </c>
      <c r="H179" s="745"/>
      <c r="I179" s="752"/>
      <c r="J179" s="420" t="s">
        <v>1120</v>
      </c>
      <c r="K179" s="266">
        <v>0.5</v>
      </c>
      <c r="L179" s="82" t="s">
        <v>35</v>
      </c>
      <c r="M179" s="271">
        <v>0</v>
      </c>
      <c r="N179" s="271">
        <v>0.5</v>
      </c>
      <c r="O179" s="271">
        <v>0.75</v>
      </c>
      <c r="P179" s="272">
        <v>1</v>
      </c>
      <c r="Q179" s="6">
        <f t="shared" si="41"/>
        <v>0</v>
      </c>
      <c r="R179" s="6">
        <f t="shared" si="42"/>
        <v>0.25</v>
      </c>
      <c r="S179" s="6">
        <f t="shared" si="43"/>
        <v>0.375</v>
      </c>
      <c r="T179" s="6">
        <f t="shared" si="37"/>
        <v>0.5</v>
      </c>
      <c r="U179" s="153">
        <f t="shared" si="38"/>
        <v>0.5</v>
      </c>
      <c r="V179" s="815"/>
      <c r="W179" s="815"/>
      <c r="X179" s="815"/>
      <c r="Y179" s="815"/>
      <c r="Z179" s="735"/>
      <c r="AA179" s="802"/>
      <c r="AB179" s="735"/>
    </row>
    <row r="180" spans="1:28" ht="35.450000000000003" customHeight="1" x14ac:dyDescent="0.2">
      <c r="A180" s="724"/>
      <c r="B180" s="726"/>
      <c r="C180" s="745"/>
      <c r="D180" s="774"/>
      <c r="E180" s="745"/>
      <c r="F180" s="747"/>
      <c r="G180" s="819"/>
      <c r="H180" s="745"/>
      <c r="I180" s="752"/>
      <c r="J180" s="420"/>
      <c r="K180" s="264">
        <v>0.5</v>
      </c>
      <c r="L180" s="172" t="s">
        <v>39</v>
      </c>
      <c r="M180" s="265">
        <v>0.4</v>
      </c>
      <c r="N180" s="265">
        <v>0.45</v>
      </c>
      <c r="O180" s="265">
        <v>0</v>
      </c>
      <c r="P180" s="265">
        <v>0</v>
      </c>
      <c r="Q180" s="165">
        <f t="shared" si="41"/>
        <v>0.2</v>
      </c>
      <c r="R180" s="165">
        <f t="shared" si="42"/>
        <v>0.22500000000000001</v>
      </c>
      <c r="S180" s="165">
        <f t="shared" si="43"/>
        <v>0</v>
      </c>
      <c r="T180" s="165">
        <f t="shared" si="37"/>
        <v>0</v>
      </c>
      <c r="U180" s="169">
        <f t="shared" si="38"/>
        <v>0.22500000000000001</v>
      </c>
      <c r="V180" s="815"/>
      <c r="W180" s="815"/>
      <c r="X180" s="815"/>
      <c r="Y180" s="815"/>
      <c r="Z180" s="735"/>
      <c r="AA180" s="802"/>
      <c r="AB180" s="735"/>
    </row>
    <row r="181" spans="1:28" ht="35.450000000000003" customHeight="1" x14ac:dyDescent="0.2">
      <c r="A181" s="724"/>
      <c r="B181" s="726"/>
      <c r="C181" s="745"/>
      <c r="D181" s="774"/>
      <c r="E181" s="745"/>
      <c r="F181" s="747"/>
      <c r="G181" s="818" t="s">
        <v>1121</v>
      </c>
      <c r="H181" s="745"/>
      <c r="I181" s="752"/>
      <c r="J181" s="787" t="s">
        <v>1122</v>
      </c>
      <c r="K181" s="266">
        <v>0.25</v>
      </c>
      <c r="L181" s="280" t="s">
        <v>1123</v>
      </c>
      <c r="M181" s="262">
        <v>0.2</v>
      </c>
      <c r="N181" s="262">
        <v>0.5</v>
      </c>
      <c r="O181" s="262">
        <v>0.75</v>
      </c>
      <c r="P181" s="263">
        <v>1</v>
      </c>
      <c r="Q181" s="6">
        <f t="shared" si="41"/>
        <v>0.05</v>
      </c>
      <c r="R181" s="6">
        <f t="shared" si="42"/>
        <v>0.125</v>
      </c>
      <c r="S181" s="6">
        <f t="shared" si="43"/>
        <v>0.1875</v>
      </c>
      <c r="T181" s="6">
        <f t="shared" si="37"/>
        <v>0.25</v>
      </c>
      <c r="U181" s="153">
        <f t="shared" si="38"/>
        <v>0.25</v>
      </c>
      <c r="V181" s="815"/>
      <c r="W181" s="815"/>
      <c r="X181" s="815"/>
      <c r="Y181" s="815"/>
      <c r="Z181" s="735"/>
      <c r="AA181" s="802"/>
      <c r="AB181" s="735"/>
    </row>
    <row r="182" spans="1:28" ht="33" customHeight="1" x14ac:dyDescent="0.2">
      <c r="A182" s="724"/>
      <c r="B182" s="726"/>
      <c r="C182" s="745"/>
      <c r="D182" s="774"/>
      <c r="E182" s="745"/>
      <c r="F182" s="748"/>
      <c r="G182" s="819"/>
      <c r="H182" s="745"/>
      <c r="I182" s="752"/>
      <c r="J182" s="787"/>
      <c r="K182" s="264">
        <v>0.25</v>
      </c>
      <c r="L182" s="172" t="s">
        <v>39</v>
      </c>
      <c r="M182" s="265">
        <v>0</v>
      </c>
      <c r="N182" s="265">
        <v>0.5</v>
      </c>
      <c r="O182" s="265">
        <v>0</v>
      </c>
      <c r="P182" s="265">
        <v>0</v>
      </c>
      <c r="Q182" s="165">
        <f t="shared" si="41"/>
        <v>0</v>
      </c>
      <c r="R182" s="165">
        <f t="shared" si="42"/>
        <v>0.125</v>
      </c>
      <c r="S182" s="165">
        <f t="shared" si="43"/>
        <v>0</v>
      </c>
      <c r="T182" s="165">
        <f t="shared" si="37"/>
        <v>0</v>
      </c>
      <c r="U182" s="169">
        <f t="shared" si="38"/>
        <v>0.125</v>
      </c>
      <c r="V182" s="815"/>
      <c r="W182" s="815"/>
      <c r="X182" s="815"/>
      <c r="Y182" s="815"/>
      <c r="Z182" s="735"/>
      <c r="AA182" s="802"/>
      <c r="AB182" s="735"/>
    </row>
    <row r="183" spans="1:28" ht="33" customHeight="1" x14ac:dyDescent="0.2">
      <c r="A183" s="724"/>
      <c r="B183" s="726"/>
      <c r="C183" s="745"/>
      <c r="D183" s="774"/>
      <c r="E183" s="745" t="s">
        <v>1124</v>
      </c>
      <c r="F183" s="746">
        <v>138</v>
      </c>
      <c r="G183" s="754" t="s">
        <v>1125</v>
      </c>
      <c r="H183" s="745" t="s">
        <v>1126</v>
      </c>
      <c r="I183" s="752">
        <f>+W183</f>
        <v>0.5</v>
      </c>
      <c r="J183" s="787" t="s">
        <v>1127</v>
      </c>
      <c r="K183" s="266">
        <v>1</v>
      </c>
      <c r="L183" s="82" t="s">
        <v>35</v>
      </c>
      <c r="M183" s="262">
        <v>0.25</v>
      </c>
      <c r="N183" s="262">
        <v>0.5</v>
      </c>
      <c r="O183" s="262">
        <v>0.75</v>
      </c>
      <c r="P183" s="263">
        <v>1</v>
      </c>
      <c r="Q183" s="6">
        <f t="shared" si="41"/>
        <v>0.25</v>
      </c>
      <c r="R183" s="6">
        <f t="shared" si="42"/>
        <v>0.5</v>
      </c>
      <c r="S183" s="6">
        <f t="shared" si="43"/>
        <v>0.75</v>
      </c>
      <c r="T183" s="6">
        <f t="shared" si="37"/>
        <v>1</v>
      </c>
      <c r="U183" s="153">
        <f t="shared" si="38"/>
        <v>1</v>
      </c>
      <c r="V183" s="814">
        <f>+Q184</f>
        <v>0.2</v>
      </c>
      <c r="W183" s="814">
        <f t="shared" ref="W183:Y183" si="47">+R184</f>
        <v>0.5</v>
      </c>
      <c r="X183" s="814">
        <f t="shared" si="47"/>
        <v>0</v>
      </c>
      <c r="Y183" s="814">
        <f t="shared" si="47"/>
        <v>0</v>
      </c>
      <c r="Z183" s="735"/>
      <c r="AA183" s="802"/>
      <c r="AB183" s="735"/>
    </row>
    <row r="184" spans="1:28" ht="37.9" customHeight="1" x14ac:dyDescent="0.2">
      <c r="A184" s="724"/>
      <c r="B184" s="726"/>
      <c r="C184" s="745"/>
      <c r="D184" s="774"/>
      <c r="E184" s="745"/>
      <c r="F184" s="748"/>
      <c r="G184" s="754"/>
      <c r="H184" s="745"/>
      <c r="I184" s="753"/>
      <c r="J184" s="787"/>
      <c r="K184" s="264">
        <v>1</v>
      </c>
      <c r="L184" s="172" t="s">
        <v>39</v>
      </c>
      <c r="M184" s="265">
        <v>0.2</v>
      </c>
      <c r="N184" s="265">
        <v>0.5</v>
      </c>
      <c r="O184" s="265">
        <v>0</v>
      </c>
      <c r="P184" s="265">
        <v>0</v>
      </c>
      <c r="Q184" s="165">
        <f t="shared" si="41"/>
        <v>0.2</v>
      </c>
      <c r="R184" s="165">
        <f t="shared" si="42"/>
        <v>0.5</v>
      </c>
      <c r="S184" s="165">
        <f t="shared" si="43"/>
        <v>0</v>
      </c>
      <c r="T184" s="165">
        <f t="shared" si="37"/>
        <v>0</v>
      </c>
      <c r="U184" s="169">
        <f t="shared" si="38"/>
        <v>0.5</v>
      </c>
      <c r="V184" s="815"/>
      <c r="W184" s="815"/>
      <c r="X184" s="815"/>
      <c r="Y184" s="815"/>
      <c r="Z184" s="735"/>
      <c r="AA184" s="802"/>
      <c r="AB184" s="735"/>
    </row>
    <row r="185" spans="1:28" ht="31.9" customHeight="1" x14ac:dyDescent="0.2">
      <c r="A185" s="724"/>
      <c r="B185" s="726"/>
      <c r="C185" s="745"/>
      <c r="D185" s="774"/>
      <c r="E185" s="745" t="s">
        <v>1128</v>
      </c>
      <c r="F185" s="746">
        <v>139</v>
      </c>
      <c r="G185" s="822" t="s">
        <v>1129</v>
      </c>
      <c r="H185" s="824" t="s">
        <v>1130</v>
      </c>
      <c r="I185" s="752">
        <f>+W185</f>
        <v>0.38750000000000001</v>
      </c>
      <c r="J185" s="825" t="s">
        <v>1131</v>
      </c>
      <c r="K185" s="266">
        <v>0.25</v>
      </c>
      <c r="L185" s="82" t="s">
        <v>35</v>
      </c>
      <c r="M185" s="271">
        <v>0</v>
      </c>
      <c r="N185" s="271">
        <v>0.5</v>
      </c>
      <c r="O185" s="271">
        <v>0.5</v>
      </c>
      <c r="P185" s="272">
        <v>1</v>
      </c>
      <c r="Q185" s="6">
        <f t="shared" si="41"/>
        <v>0</v>
      </c>
      <c r="R185" s="6">
        <f t="shared" si="42"/>
        <v>0.125</v>
      </c>
      <c r="S185" s="6">
        <f t="shared" si="43"/>
        <v>0.125</v>
      </c>
      <c r="T185" s="6">
        <f t="shared" si="37"/>
        <v>0.25</v>
      </c>
      <c r="U185" s="153">
        <f t="shared" si="38"/>
        <v>0.25</v>
      </c>
      <c r="V185" s="826">
        <f>+Q186+Q188+Q190+Q192</f>
        <v>0.125</v>
      </c>
      <c r="W185" s="826">
        <f>+R186+R188+R190+R192</f>
        <v>0.38750000000000001</v>
      </c>
      <c r="X185" s="826">
        <f t="shared" ref="X185:Y185" si="48">+S186+S188+S190+S192</f>
        <v>0</v>
      </c>
      <c r="Y185" s="826">
        <f t="shared" si="48"/>
        <v>0</v>
      </c>
      <c r="Z185" s="735"/>
      <c r="AA185" s="802"/>
      <c r="AB185" s="735"/>
    </row>
    <row r="186" spans="1:28" ht="61.5" customHeight="1" x14ac:dyDescent="0.2">
      <c r="A186" s="724"/>
      <c r="B186" s="726"/>
      <c r="C186" s="745"/>
      <c r="D186" s="774"/>
      <c r="E186" s="745"/>
      <c r="F186" s="747"/>
      <c r="G186" s="823"/>
      <c r="H186" s="745"/>
      <c r="I186" s="753"/>
      <c r="J186" s="825"/>
      <c r="K186" s="264">
        <v>0.25</v>
      </c>
      <c r="L186" s="172" t="s">
        <v>39</v>
      </c>
      <c r="M186" s="265">
        <v>0</v>
      </c>
      <c r="N186" s="265">
        <v>0.45</v>
      </c>
      <c r="O186" s="265">
        <v>0</v>
      </c>
      <c r="P186" s="265">
        <v>0</v>
      </c>
      <c r="Q186" s="165">
        <f t="shared" si="41"/>
        <v>0</v>
      </c>
      <c r="R186" s="165">
        <f t="shared" si="42"/>
        <v>0.1125</v>
      </c>
      <c r="S186" s="165">
        <f t="shared" si="43"/>
        <v>0</v>
      </c>
      <c r="T186" s="165">
        <f t="shared" si="37"/>
        <v>0</v>
      </c>
      <c r="U186" s="169">
        <f t="shared" si="38"/>
        <v>0.1125</v>
      </c>
      <c r="V186" s="827"/>
      <c r="W186" s="827"/>
      <c r="X186" s="827"/>
      <c r="Y186" s="827"/>
      <c r="Z186" s="735"/>
      <c r="AA186" s="802"/>
      <c r="AB186" s="735"/>
    </row>
    <row r="187" spans="1:28" ht="49.5" customHeight="1" x14ac:dyDescent="0.2">
      <c r="A187" s="724"/>
      <c r="B187" s="726"/>
      <c r="C187" s="745"/>
      <c r="D187" s="774"/>
      <c r="E187" s="745"/>
      <c r="F187" s="747"/>
      <c r="G187" s="822" t="s">
        <v>1132</v>
      </c>
      <c r="H187" s="745"/>
      <c r="I187" s="753"/>
      <c r="J187" s="822" t="s">
        <v>1133</v>
      </c>
      <c r="K187" s="267">
        <v>0.25</v>
      </c>
      <c r="L187" s="82" t="s">
        <v>35</v>
      </c>
      <c r="M187" s="271">
        <v>0</v>
      </c>
      <c r="N187" s="271">
        <v>0.2</v>
      </c>
      <c r="O187" s="271">
        <v>0.7</v>
      </c>
      <c r="P187" s="263">
        <v>1</v>
      </c>
      <c r="Q187" s="6">
        <f t="shared" si="41"/>
        <v>0</v>
      </c>
      <c r="R187" s="6">
        <f t="shared" si="42"/>
        <v>0.05</v>
      </c>
      <c r="S187" s="6">
        <f t="shared" si="43"/>
        <v>0.17499999999999999</v>
      </c>
      <c r="T187" s="6">
        <f t="shared" si="37"/>
        <v>0.25</v>
      </c>
      <c r="U187" s="153">
        <f t="shared" si="38"/>
        <v>0.25</v>
      </c>
      <c r="V187" s="827"/>
      <c r="W187" s="827"/>
      <c r="X187" s="827"/>
      <c r="Y187" s="827"/>
      <c r="Z187" s="735"/>
      <c r="AA187" s="802"/>
      <c r="AB187" s="735"/>
    </row>
    <row r="188" spans="1:28" ht="37.5" customHeight="1" x14ac:dyDescent="0.2">
      <c r="A188" s="724"/>
      <c r="B188" s="726"/>
      <c r="C188" s="745"/>
      <c r="D188" s="774"/>
      <c r="E188" s="745"/>
      <c r="F188" s="747"/>
      <c r="G188" s="823"/>
      <c r="H188" s="745"/>
      <c r="I188" s="753"/>
      <c r="J188" s="823"/>
      <c r="K188" s="264">
        <v>0.25</v>
      </c>
      <c r="L188" s="172" t="s">
        <v>39</v>
      </c>
      <c r="M188" s="265">
        <v>0</v>
      </c>
      <c r="N188" s="265">
        <v>0.15</v>
      </c>
      <c r="O188" s="265">
        <v>0</v>
      </c>
      <c r="P188" s="265">
        <v>0</v>
      </c>
      <c r="Q188" s="165">
        <f t="shared" si="41"/>
        <v>0</v>
      </c>
      <c r="R188" s="165">
        <f t="shared" si="42"/>
        <v>3.7499999999999999E-2</v>
      </c>
      <c r="S188" s="165">
        <f t="shared" si="43"/>
        <v>0</v>
      </c>
      <c r="T188" s="165">
        <f t="shared" si="37"/>
        <v>0</v>
      </c>
      <c r="U188" s="169">
        <f t="shared" si="38"/>
        <v>3.7499999999999999E-2</v>
      </c>
      <c r="V188" s="827"/>
      <c r="W188" s="827"/>
      <c r="X188" s="827"/>
      <c r="Y188" s="827"/>
      <c r="Z188" s="735"/>
      <c r="AA188" s="802"/>
      <c r="AB188" s="735"/>
    </row>
    <row r="189" spans="1:28" ht="51.75" customHeight="1" x14ac:dyDescent="0.2">
      <c r="A189" s="724"/>
      <c r="B189" s="726"/>
      <c r="C189" s="745"/>
      <c r="D189" s="774"/>
      <c r="E189" s="745"/>
      <c r="F189" s="747"/>
      <c r="G189" s="822" t="s">
        <v>1134</v>
      </c>
      <c r="H189" s="745"/>
      <c r="I189" s="753"/>
      <c r="J189" s="825" t="s">
        <v>1135</v>
      </c>
      <c r="K189" s="267">
        <v>0.25</v>
      </c>
      <c r="L189" s="82" t="s">
        <v>35</v>
      </c>
      <c r="M189" s="262">
        <v>0.25</v>
      </c>
      <c r="N189" s="262">
        <v>0.5</v>
      </c>
      <c r="O189" s="262">
        <v>0.75</v>
      </c>
      <c r="P189" s="263">
        <v>1</v>
      </c>
      <c r="Q189" s="6">
        <f t="shared" si="41"/>
        <v>6.25E-2</v>
      </c>
      <c r="R189" s="6">
        <f t="shared" si="42"/>
        <v>0.125</v>
      </c>
      <c r="S189" s="6">
        <f t="shared" si="43"/>
        <v>0.1875</v>
      </c>
      <c r="T189" s="6">
        <f t="shared" si="37"/>
        <v>0.25</v>
      </c>
      <c r="U189" s="153">
        <f t="shared" si="38"/>
        <v>0.25</v>
      </c>
      <c r="V189" s="827"/>
      <c r="W189" s="827"/>
      <c r="X189" s="827"/>
      <c r="Y189" s="827"/>
      <c r="Z189" s="735"/>
      <c r="AA189" s="802"/>
      <c r="AB189" s="735"/>
    </row>
    <row r="190" spans="1:28" ht="31.9" customHeight="1" x14ac:dyDescent="0.2">
      <c r="A190" s="724"/>
      <c r="B190" s="726"/>
      <c r="C190" s="745"/>
      <c r="D190" s="774"/>
      <c r="E190" s="745"/>
      <c r="F190" s="747"/>
      <c r="G190" s="823"/>
      <c r="H190" s="745"/>
      <c r="I190" s="753"/>
      <c r="J190" s="825"/>
      <c r="K190" s="264">
        <v>0.25</v>
      </c>
      <c r="L190" s="172" t="s">
        <v>39</v>
      </c>
      <c r="M190" s="265">
        <v>0.25</v>
      </c>
      <c r="N190" s="265">
        <v>0.5</v>
      </c>
      <c r="O190" s="265">
        <v>0</v>
      </c>
      <c r="P190" s="265">
        <v>0</v>
      </c>
      <c r="Q190" s="165">
        <f t="shared" si="41"/>
        <v>6.25E-2</v>
      </c>
      <c r="R190" s="165">
        <f t="shared" si="42"/>
        <v>0.125</v>
      </c>
      <c r="S190" s="165">
        <f t="shared" si="43"/>
        <v>0</v>
      </c>
      <c r="T190" s="165">
        <f t="shared" si="37"/>
        <v>0</v>
      </c>
      <c r="U190" s="169">
        <f t="shared" si="38"/>
        <v>0.125</v>
      </c>
      <c r="V190" s="827"/>
      <c r="W190" s="827"/>
      <c r="X190" s="827"/>
      <c r="Y190" s="827"/>
      <c r="Z190" s="735"/>
      <c r="AA190" s="802"/>
      <c r="AB190" s="735"/>
    </row>
    <row r="191" spans="1:28" ht="45" customHeight="1" x14ac:dyDescent="0.2">
      <c r="A191" s="281"/>
      <c r="B191" s="726"/>
      <c r="C191" s="745"/>
      <c r="D191" s="774"/>
      <c r="E191" s="745"/>
      <c r="F191" s="747"/>
      <c r="G191" s="822" t="s">
        <v>1136</v>
      </c>
      <c r="H191" s="745"/>
      <c r="I191" s="753"/>
      <c r="J191" s="830" t="s">
        <v>1137</v>
      </c>
      <c r="K191" s="273">
        <v>0.25</v>
      </c>
      <c r="L191" s="282" t="s">
        <v>35</v>
      </c>
      <c r="M191" s="283">
        <v>0.25</v>
      </c>
      <c r="N191" s="283">
        <v>0.5</v>
      </c>
      <c r="O191" s="283">
        <v>0.75</v>
      </c>
      <c r="P191" s="284">
        <v>1</v>
      </c>
      <c r="Q191" s="285">
        <f t="shared" si="41"/>
        <v>6.25E-2</v>
      </c>
      <c r="R191" s="285">
        <f t="shared" si="42"/>
        <v>0.125</v>
      </c>
      <c r="S191" s="285">
        <f t="shared" si="43"/>
        <v>0.1875</v>
      </c>
      <c r="T191" s="285">
        <f t="shared" si="37"/>
        <v>0.25</v>
      </c>
      <c r="U191" s="286">
        <f t="shared" si="38"/>
        <v>0.25</v>
      </c>
      <c r="V191" s="827"/>
      <c r="W191" s="827"/>
      <c r="X191" s="827"/>
      <c r="Y191" s="827"/>
      <c r="Z191" s="735"/>
      <c r="AA191" s="802"/>
      <c r="AB191" s="735"/>
    </row>
    <row r="192" spans="1:28" ht="37.5" customHeight="1" x14ac:dyDescent="0.2">
      <c r="A192" s="281"/>
      <c r="B192" s="726"/>
      <c r="C192" s="745"/>
      <c r="D192" s="774"/>
      <c r="E192" s="745"/>
      <c r="F192" s="748"/>
      <c r="G192" s="823"/>
      <c r="H192" s="745"/>
      <c r="I192" s="753"/>
      <c r="J192" s="830"/>
      <c r="K192" s="264">
        <v>0.25</v>
      </c>
      <c r="L192" s="172" t="s">
        <v>39</v>
      </c>
      <c r="M192" s="265">
        <v>0.25</v>
      </c>
      <c r="N192" s="265">
        <v>0.45</v>
      </c>
      <c r="O192" s="265">
        <v>0</v>
      </c>
      <c r="P192" s="265">
        <v>0</v>
      </c>
      <c r="Q192" s="165">
        <f>+SUM(M192:M192)*K192</f>
        <v>6.25E-2</v>
      </c>
      <c r="R192" s="165">
        <f>+SUM(N192:N192)*K192</f>
        <v>0.1125</v>
      </c>
      <c r="S192" s="165">
        <f>+SUM(O192:O192)*K192</f>
        <v>0</v>
      </c>
      <c r="T192" s="165">
        <f>+SUM(P192:P192)*K192</f>
        <v>0</v>
      </c>
      <c r="U192" s="265">
        <v>0</v>
      </c>
      <c r="V192" s="828"/>
      <c r="W192" s="828"/>
      <c r="X192" s="828"/>
      <c r="Y192" s="828"/>
      <c r="Z192" s="736"/>
      <c r="AA192" s="806"/>
      <c r="AB192" s="735"/>
    </row>
    <row r="193" spans="1:28" ht="49.9" customHeight="1" x14ac:dyDescent="0.2">
      <c r="A193" s="829" t="s">
        <v>1138</v>
      </c>
      <c r="B193" s="726"/>
      <c r="C193" s="745" t="s">
        <v>1139</v>
      </c>
      <c r="D193" s="421" t="s">
        <v>1140</v>
      </c>
      <c r="E193" s="745" t="s">
        <v>1141</v>
      </c>
      <c r="F193" s="746">
        <v>140</v>
      </c>
      <c r="G193" s="818" t="s">
        <v>1142</v>
      </c>
      <c r="H193" s="745" t="s">
        <v>911</v>
      </c>
      <c r="I193" s="831">
        <f>+W193</f>
        <v>0.3</v>
      </c>
      <c r="J193" s="830" t="s">
        <v>1143</v>
      </c>
      <c r="K193" s="266">
        <v>0.25</v>
      </c>
      <c r="L193" s="82" t="s">
        <v>35</v>
      </c>
      <c r="M193" s="262">
        <v>0.1</v>
      </c>
      <c r="N193" s="262">
        <v>0.3</v>
      </c>
      <c r="O193" s="262">
        <v>0.75</v>
      </c>
      <c r="P193" s="263">
        <v>1</v>
      </c>
      <c r="Q193" s="6">
        <f t="shared" si="41"/>
        <v>2.5000000000000001E-2</v>
      </c>
      <c r="R193" s="6">
        <f t="shared" si="42"/>
        <v>7.4999999999999997E-2</v>
      </c>
      <c r="S193" s="6">
        <f t="shared" si="43"/>
        <v>0.1875</v>
      </c>
      <c r="T193" s="6">
        <f t="shared" si="37"/>
        <v>0.25</v>
      </c>
      <c r="U193" s="153">
        <f t="shared" si="38"/>
        <v>0.25</v>
      </c>
      <c r="V193" s="814">
        <f>+Q194+Q196+Q198</f>
        <v>0.2</v>
      </c>
      <c r="W193" s="814">
        <f t="shared" ref="W193:Y193" si="49">+R194+R196+R198</f>
        <v>0.3</v>
      </c>
      <c r="X193" s="814">
        <f t="shared" si="49"/>
        <v>0</v>
      </c>
      <c r="Y193" s="814">
        <f t="shared" si="49"/>
        <v>0</v>
      </c>
      <c r="Z193" s="734" t="s">
        <v>1144</v>
      </c>
      <c r="AA193" s="801" t="s">
        <v>1144</v>
      </c>
      <c r="AB193" s="735"/>
    </row>
    <row r="194" spans="1:28" ht="49.9" customHeight="1" x14ac:dyDescent="0.2">
      <c r="A194" s="829"/>
      <c r="B194" s="726"/>
      <c r="C194" s="745"/>
      <c r="D194" s="421"/>
      <c r="E194" s="745"/>
      <c r="F194" s="747"/>
      <c r="G194" s="819"/>
      <c r="H194" s="745"/>
      <c r="I194" s="745"/>
      <c r="J194" s="830"/>
      <c r="K194" s="264">
        <v>0.25</v>
      </c>
      <c r="L194" s="172" t="s">
        <v>39</v>
      </c>
      <c r="M194" s="265">
        <v>0.2</v>
      </c>
      <c r="N194" s="265">
        <v>0.3</v>
      </c>
      <c r="O194" s="265">
        <v>0</v>
      </c>
      <c r="P194" s="265">
        <v>0</v>
      </c>
      <c r="Q194" s="165">
        <f t="shared" si="41"/>
        <v>0.05</v>
      </c>
      <c r="R194" s="165">
        <f t="shared" si="42"/>
        <v>7.4999999999999997E-2</v>
      </c>
      <c r="S194" s="165">
        <f t="shared" si="43"/>
        <v>0</v>
      </c>
      <c r="T194" s="165">
        <f t="shared" si="37"/>
        <v>0</v>
      </c>
      <c r="U194" s="169">
        <f t="shared" si="38"/>
        <v>7.4999999999999997E-2</v>
      </c>
      <c r="V194" s="815"/>
      <c r="W194" s="815"/>
      <c r="X194" s="815"/>
      <c r="Y194" s="815"/>
      <c r="Z194" s="735"/>
      <c r="AA194" s="802"/>
      <c r="AB194" s="735"/>
    </row>
    <row r="195" spans="1:28" ht="49.9" customHeight="1" x14ac:dyDescent="0.2">
      <c r="A195" s="829"/>
      <c r="B195" s="726"/>
      <c r="C195" s="745"/>
      <c r="D195" s="421"/>
      <c r="E195" s="745"/>
      <c r="F195" s="747"/>
      <c r="G195" s="818" t="s">
        <v>1145</v>
      </c>
      <c r="H195" s="745"/>
      <c r="I195" s="745"/>
      <c r="J195" s="830" t="s">
        <v>1146</v>
      </c>
      <c r="K195" s="266">
        <v>0.5</v>
      </c>
      <c r="L195" s="280" t="s">
        <v>35</v>
      </c>
      <c r="M195" s="262">
        <v>0.1</v>
      </c>
      <c r="N195" s="262">
        <v>0.3</v>
      </c>
      <c r="O195" s="262">
        <v>0.75</v>
      </c>
      <c r="P195" s="263">
        <v>1</v>
      </c>
      <c r="Q195" s="6">
        <f t="shared" si="41"/>
        <v>0.05</v>
      </c>
      <c r="R195" s="6">
        <f t="shared" si="42"/>
        <v>0.15</v>
      </c>
      <c r="S195" s="6">
        <f t="shared" si="43"/>
        <v>0.375</v>
      </c>
      <c r="T195" s="6">
        <f t="shared" si="37"/>
        <v>0.5</v>
      </c>
      <c r="U195" s="153">
        <f t="shared" si="38"/>
        <v>0.5</v>
      </c>
      <c r="V195" s="815"/>
      <c r="W195" s="815"/>
      <c r="X195" s="815"/>
      <c r="Y195" s="815"/>
      <c r="Z195" s="735"/>
      <c r="AA195" s="802"/>
      <c r="AB195" s="735"/>
    </row>
    <row r="196" spans="1:28" ht="49.9" customHeight="1" x14ac:dyDescent="0.2">
      <c r="A196" s="829"/>
      <c r="B196" s="726"/>
      <c r="C196" s="745"/>
      <c r="D196" s="421"/>
      <c r="E196" s="745"/>
      <c r="F196" s="747"/>
      <c r="G196" s="819"/>
      <c r="H196" s="745"/>
      <c r="I196" s="745"/>
      <c r="J196" s="830"/>
      <c r="K196" s="264">
        <v>0.5</v>
      </c>
      <c r="L196" s="172" t="s">
        <v>39</v>
      </c>
      <c r="M196" s="265">
        <v>0.2</v>
      </c>
      <c r="N196" s="265">
        <v>0.3</v>
      </c>
      <c r="O196" s="265">
        <v>0</v>
      </c>
      <c r="P196" s="265">
        <v>0</v>
      </c>
      <c r="Q196" s="165">
        <f t="shared" si="41"/>
        <v>0.1</v>
      </c>
      <c r="R196" s="165">
        <f t="shared" si="42"/>
        <v>0.15</v>
      </c>
      <c r="S196" s="165">
        <f t="shared" si="43"/>
        <v>0</v>
      </c>
      <c r="T196" s="165">
        <f t="shared" si="37"/>
        <v>0</v>
      </c>
      <c r="U196" s="169">
        <f t="shared" si="38"/>
        <v>0.15</v>
      </c>
      <c r="V196" s="815"/>
      <c r="W196" s="815"/>
      <c r="X196" s="815"/>
      <c r="Y196" s="815"/>
      <c r="Z196" s="735"/>
      <c r="AA196" s="802"/>
      <c r="AB196" s="735"/>
    </row>
    <row r="197" spans="1:28" ht="49.9" customHeight="1" x14ac:dyDescent="0.2">
      <c r="A197" s="829"/>
      <c r="B197" s="726"/>
      <c r="C197" s="745"/>
      <c r="D197" s="421"/>
      <c r="E197" s="745"/>
      <c r="F197" s="747"/>
      <c r="G197" s="818" t="s">
        <v>1147</v>
      </c>
      <c r="H197" s="745"/>
      <c r="I197" s="745"/>
      <c r="J197" s="830" t="s">
        <v>1148</v>
      </c>
      <c r="K197" s="266">
        <v>0.25</v>
      </c>
      <c r="L197" s="82" t="s">
        <v>35</v>
      </c>
      <c r="M197" s="262">
        <v>0</v>
      </c>
      <c r="N197" s="262">
        <v>0.3</v>
      </c>
      <c r="O197" s="262">
        <v>0.6</v>
      </c>
      <c r="P197" s="263">
        <v>1</v>
      </c>
      <c r="Q197" s="6">
        <f t="shared" si="41"/>
        <v>0</v>
      </c>
      <c r="R197" s="6">
        <f t="shared" si="42"/>
        <v>7.4999999999999997E-2</v>
      </c>
      <c r="S197" s="6">
        <f t="shared" si="43"/>
        <v>0.15</v>
      </c>
      <c r="T197" s="6">
        <f t="shared" si="37"/>
        <v>0.25</v>
      </c>
      <c r="U197" s="153">
        <f t="shared" si="38"/>
        <v>0.25</v>
      </c>
      <c r="V197" s="815"/>
      <c r="W197" s="815"/>
      <c r="X197" s="815"/>
      <c r="Y197" s="815"/>
      <c r="Z197" s="735"/>
      <c r="AA197" s="802"/>
      <c r="AB197" s="735"/>
    </row>
    <row r="198" spans="1:28" ht="49.9" customHeight="1" thickBot="1" x14ac:dyDescent="0.25">
      <c r="A198" s="829"/>
      <c r="B198" s="727"/>
      <c r="C198" s="745"/>
      <c r="D198" s="421"/>
      <c r="E198" s="745"/>
      <c r="F198" s="748"/>
      <c r="G198" s="819"/>
      <c r="H198" s="745"/>
      <c r="I198" s="745"/>
      <c r="J198" s="830"/>
      <c r="K198" s="264">
        <v>0.25</v>
      </c>
      <c r="L198" s="172" t="s">
        <v>39</v>
      </c>
      <c r="M198" s="265">
        <v>0.2</v>
      </c>
      <c r="N198" s="265">
        <v>0.3</v>
      </c>
      <c r="O198" s="265">
        <v>0</v>
      </c>
      <c r="P198" s="265">
        <v>0</v>
      </c>
      <c r="Q198" s="165">
        <f t="shared" si="41"/>
        <v>0.05</v>
      </c>
      <c r="R198" s="165">
        <f t="shared" si="42"/>
        <v>7.4999999999999997E-2</v>
      </c>
      <c r="S198" s="165">
        <f t="shared" si="43"/>
        <v>0</v>
      </c>
      <c r="T198" s="165">
        <f t="shared" si="37"/>
        <v>0</v>
      </c>
      <c r="U198" s="169">
        <f t="shared" si="38"/>
        <v>7.4999999999999997E-2</v>
      </c>
      <c r="V198" s="815"/>
      <c r="W198" s="815"/>
      <c r="X198" s="815"/>
      <c r="Y198" s="815"/>
      <c r="Z198" s="736"/>
      <c r="AA198" s="806"/>
      <c r="AB198" s="736"/>
    </row>
    <row r="199" spans="1:28" ht="16.5" thickBot="1" x14ac:dyDescent="0.3">
      <c r="A199" s="287"/>
      <c r="B199" s="2"/>
      <c r="C199" s="2"/>
      <c r="D199" s="2"/>
      <c r="E199" s="288"/>
      <c r="F199" s="288"/>
      <c r="G199" s="3"/>
      <c r="H199" s="3"/>
      <c r="I199" s="289"/>
      <c r="J199" s="5"/>
      <c r="K199" s="3"/>
      <c r="L199" s="3"/>
      <c r="M199" s="2"/>
      <c r="N199" s="2"/>
      <c r="O199" s="2"/>
      <c r="P199" s="2"/>
      <c r="Q199" s="201">
        <f>+((SUMIF($L$3:$L$198,"P",Q$3:Q$198)))/32</f>
        <v>0.16207812500000002</v>
      </c>
      <c r="R199" s="201">
        <f>+((SUMIF($L$3:$L$198,"P",R$3:R$198)))/30</f>
        <v>0.44824999999999998</v>
      </c>
      <c r="S199" s="201">
        <f>+((SUMIF($L$3:$L$198,"P",S$3:S$198)))/30</f>
        <v>0.71538333333333337</v>
      </c>
      <c r="T199" s="201">
        <f>+((SUMIF($L$3:$L$198,"P",T$3:T$198)))/30</f>
        <v>1.0000000000000004</v>
      </c>
      <c r="U199" s="202">
        <f>+((SUMIF($L$3:$L$198,"P",U$3:U$198)))/30</f>
        <v>1.0000000000000004</v>
      </c>
    </row>
    <row r="200" spans="1:28" ht="16.5" thickBot="1" x14ac:dyDescent="0.3">
      <c r="A200" s="287"/>
      <c r="B200" s="2"/>
      <c r="C200" s="2"/>
      <c r="D200" s="2"/>
      <c r="E200" s="288"/>
      <c r="F200" s="288"/>
      <c r="G200" s="3"/>
      <c r="H200" s="3"/>
      <c r="I200" s="291"/>
      <c r="J200" s="5"/>
      <c r="K200" s="3"/>
      <c r="L200" s="3"/>
      <c r="M200" s="2"/>
      <c r="N200" s="2"/>
      <c r="O200" s="2"/>
      <c r="P200" s="2"/>
      <c r="Q200" s="201">
        <f>+((SUMIF($L$3:$L$198,"E",Q$3:Q$198)))/32</f>
        <v>0.1298828125</v>
      </c>
      <c r="R200" s="201">
        <f>+((SUMIF($L$3:$L$198,"E",R$3:R$198)))/30</f>
        <v>0.36163516666666662</v>
      </c>
      <c r="S200" s="201">
        <f>+((SUMIF($L$3:$L$198,"E",S$3:S$198)))/30</f>
        <v>0</v>
      </c>
      <c r="T200" s="201">
        <f>+((SUMIF($L$3:$L$198,"E",T$3:T$198)))/30</f>
        <v>0</v>
      </c>
      <c r="U200" s="202">
        <f>+((SUMIF($L$3:$L$198,"E",U$3:U$198)))/30</f>
        <v>0.36218516666666656</v>
      </c>
    </row>
    <row r="201" spans="1:28" x14ac:dyDescent="0.25">
      <c r="A201" s="287"/>
      <c r="B201" s="2"/>
      <c r="C201" s="2"/>
      <c r="D201" s="2"/>
      <c r="E201" s="288"/>
      <c r="F201" s="288"/>
      <c r="G201" s="3"/>
      <c r="H201" s="3"/>
      <c r="I201" s="291"/>
      <c r="J201" s="5"/>
      <c r="K201" s="3"/>
      <c r="L201" s="3"/>
      <c r="M201" s="2"/>
      <c r="N201" s="2"/>
      <c r="O201" s="2"/>
      <c r="P201" s="2"/>
    </row>
    <row r="202" spans="1:28" ht="16.5" thickBot="1" x14ac:dyDescent="0.3">
      <c r="A202" s="287"/>
      <c r="B202" s="2"/>
      <c r="C202" s="2"/>
      <c r="D202" s="2"/>
      <c r="E202" s="288"/>
      <c r="F202" s="288"/>
      <c r="G202" s="3"/>
      <c r="H202" s="3"/>
      <c r="I202" s="291"/>
      <c r="J202" s="5"/>
      <c r="K202" s="3"/>
      <c r="L202" s="3"/>
      <c r="M202" s="2"/>
      <c r="N202" s="2"/>
      <c r="O202" s="2"/>
      <c r="P202" s="2"/>
    </row>
    <row r="203" spans="1:28" ht="16.5" thickBot="1" x14ac:dyDescent="0.3">
      <c r="A203" s="287"/>
      <c r="B203" s="2"/>
      <c r="C203" s="2"/>
      <c r="D203" s="2"/>
      <c r="E203" s="288"/>
      <c r="F203" s="288"/>
      <c r="G203" s="3"/>
      <c r="H203" s="3"/>
      <c r="I203" s="291"/>
      <c r="J203" s="5"/>
      <c r="K203" s="3"/>
      <c r="L203" s="3"/>
      <c r="M203" s="2"/>
      <c r="N203" s="2"/>
      <c r="O203" s="2"/>
      <c r="P203" s="2"/>
      <c r="Q203" s="306" t="s">
        <v>146</v>
      </c>
      <c r="R203" s="307"/>
      <c r="S203" s="307"/>
      <c r="T203" s="307"/>
      <c r="U203" s="308"/>
    </row>
    <row r="204" spans="1:28" ht="16.5" thickBot="1" x14ac:dyDescent="0.3">
      <c r="A204" s="287"/>
      <c r="B204" s="2"/>
      <c r="C204" s="2"/>
      <c r="D204" s="2"/>
      <c r="E204" s="288"/>
      <c r="F204" s="288"/>
      <c r="G204" s="3"/>
      <c r="H204" s="3"/>
      <c r="I204" s="291"/>
      <c r="J204" s="5"/>
      <c r="K204" s="3"/>
      <c r="L204" s="3"/>
      <c r="M204" s="2"/>
      <c r="N204" s="2"/>
      <c r="O204" s="2"/>
      <c r="P204" s="2"/>
      <c r="Q204" s="203">
        <f>+Q200/Q199</f>
        <v>0.80135929817796192</v>
      </c>
      <c r="R204" s="203">
        <f t="shared" ref="R204:U204" si="50">+R200/R199</f>
        <v>0.80677114705335562</v>
      </c>
      <c r="S204" s="203">
        <f t="shared" si="50"/>
        <v>0</v>
      </c>
      <c r="T204" s="203">
        <f t="shared" si="50"/>
        <v>0</v>
      </c>
      <c r="U204" s="203">
        <f t="shared" si="50"/>
        <v>0.36218516666666639</v>
      </c>
    </row>
    <row r="205" spans="1:28" ht="26.25" thickBot="1" x14ac:dyDescent="0.3">
      <c r="A205" s="287"/>
      <c r="B205" s="2"/>
      <c r="C205" s="2"/>
      <c r="D205" s="2"/>
      <c r="E205" s="288"/>
      <c r="F205" s="288"/>
      <c r="G205" s="3"/>
      <c r="H205" s="3"/>
      <c r="I205" s="291"/>
      <c r="J205" s="5"/>
      <c r="K205" s="3"/>
      <c r="L205" s="3"/>
      <c r="M205" s="2"/>
      <c r="N205" s="2"/>
      <c r="O205" s="2"/>
      <c r="P205" s="2"/>
      <c r="Q205" s="204" t="str">
        <f>+IF(Q204&gt;0.95,"BIEN",IF(Q204&gt;=0.85,"ACEPTABLE",IF(Q204&lt;0.85,"PARA MEJORAR")))</f>
        <v>PARA MEJORAR</v>
      </c>
      <c r="R205" s="204" t="str">
        <f>+IF(R204&gt;0.95,"BIEN",IF(R204&gt;=0.85,"ACEPTABLE",IF(R204&lt;0.85,"PARA MEJORAR")))</f>
        <v>PARA MEJORAR</v>
      </c>
      <c r="S205" s="204" t="str">
        <f>+IF(S204&gt;0.95,"BIEN",IF(S204&gt;=0.85,"ACEPTABLE",IF(S204&lt;0.85,"PARA MEJORAR")))</f>
        <v>PARA MEJORAR</v>
      </c>
      <c r="T205" s="205" t="str">
        <f>+IF(T204&gt;0.95,"BIEN",IF(T204&gt;=0.85,"ACEPTABLE",IF(T204&lt;0.85,"PARA MEJORAR")))</f>
        <v>PARA MEJORAR</v>
      </c>
      <c r="U205" s="206" t="str">
        <f>+IF(U204&gt;0.95,"BIEN",IF(U204&gt;=0.85,"ACEPTABLE",IF(U204&lt;0.85,"PARA MEJORAR")))</f>
        <v>PARA MEJORAR</v>
      </c>
    </row>
    <row r="206" spans="1:28" x14ac:dyDescent="0.25">
      <c r="A206" s="287"/>
      <c r="B206" s="2"/>
      <c r="C206" s="2"/>
      <c r="D206" s="2"/>
      <c r="E206" s="288"/>
      <c r="F206" s="288"/>
      <c r="G206" s="3"/>
      <c r="H206" s="3"/>
      <c r="I206" s="291"/>
      <c r="J206" s="5"/>
      <c r="K206" s="3"/>
      <c r="L206" s="3"/>
      <c r="M206" s="2"/>
      <c r="N206" s="2"/>
      <c r="O206" s="2"/>
      <c r="P206" s="2"/>
    </row>
    <row r="207" spans="1:28" x14ac:dyDescent="0.25">
      <c r="A207" s="287"/>
      <c r="B207" s="2"/>
      <c r="C207" s="2"/>
      <c r="D207" s="2"/>
      <c r="E207" s="288"/>
      <c r="F207" s="288"/>
      <c r="G207" s="3"/>
      <c r="H207" s="3"/>
      <c r="I207" s="291"/>
      <c r="J207" s="5"/>
      <c r="K207" s="3"/>
      <c r="L207" s="3"/>
      <c r="M207" s="2"/>
      <c r="N207" s="2"/>
      <c r="O207" s="2"/>
      <c r="P207" s="2"/>
    </row>
    <row r="208" spans="1:28" x14ac:dyDescent="0.25">
      <c r="A208" s="287"/>
      <c r="B208" s="2"/>
      <c r="C208" s="2"/>
      <c r="D208" s="2"/>
      <c r="E208" s="288"/>
      <c r="F208" s="288"/>
      <c r="G208" s="3"/>
      <c r="H208" s="3"/>
      <c r="I208" s="291"/>
      <c r="J208" s="5"/>
      <c r="K208" s="3"/>
      <c r="L208" s="3"/>
      <c r="M208" s="2"/>
      <c r="N208" s="2"/>
      <c r="O208" s="2"/>
      <c r="P208" s="2"/>
    </row>
    <row r="209" spans="1:16" x14ac:dyDescent="0.25">
      <c r="A209" s="287"/>
      <c r="B209" s="2"/>
      <c r="C209" s="2"/>
      <c r="D209" s="2"/>
      <c r="E209" s="288"/>
      <c r="F209" s="288"/>
      <c r="G209" s="3"/>
      <c r="H209" s="3"/>
      <c r="I209" s="291"/>
      <c r="J209" s="292"/>
      <c r="K209" s="291"/>
      <c r="L209" s="291"/>
      <c r="M209" s="291"/>
      <c r="N209" s="2"/>
      <c r="O209" s="2"/>
      <c r="P209" s="2"/>
    </row>
    <row r="210" spans="1:16" x14ac:dyDescent="0.25">
      <c r="A210" s="287"/>
      <c r="B210" s="2"/>
      <c r="C210" s="2"/>
      <c r="D210" s="2"/>
      <c r="E210" s="288"/>
      <c r="F210" s="288"/>
      <c r="G210" s="3"/>
      <c r="H210" s="3"/>
      <c r="I210" s="291"/>
      <c r="J210" s="292"/>
      <c r="K210" s="291"/>
      <c r="L210" s="291"/>
      <c r="M210" s="291"/>
      <c r="N210" s="2"/>
      <c r="O210" s="2"/>
      <c r="P210" s="2"/>
    </row>
    <row r="211" spans="1:16" x14ac:dyDescent="0.25">
      <c r="A211" s="287"/>
      <c r="B211" s="2"/>
      <c r="C211" s="2"/>
      <c r="D211" s="2"/>
      <c r="E211" s="288"/>
      <c r="F211" s="288"/>
      <c r="G211" s="3"/>
      <c r="H211" s="3"/>
      <c r="I211" s="291"/>
      <c r="J211" s="292"/>
      <c r="K211" s="291"/>
      <c r="L211" s="291"/>
      <c r="M211" s="291"/>
      <c r="N211" s="2"/>
      <c r="O211" s="2"/>
      <c r="P211" s="2"/>
    </row>
    <row r="212" spans="1:16" ht="11.25" customHeight="1" x14ac:dyDescent="0.25">
      <c r="A212" s="287"/>
      <c r="B212" s="2"/>
      <c r="C212" s="2"/>
      <c r="D212" s="2"/>
      <c r="E212" s="288"/>
      <c r="F212" s="288"/>
      <c r="G212" s="3"/>
      <c r="H212" s="3"/>
      <c r="I212" s="291"/>
      <c r="J212" s="292"/>
      <c r="K212" s="291"/>
      <c r="L212" s="291"/>
      <c r="M212" s="291"/>
      <c r="N212" s="2"/>
      <c r="O212" s="2"/>
      <c r="P212" s="2"/>
    </row>
    <row r="213" spans="1:16" ht="11.25" customHeight="1" x14ac:dyDescent="0.25">
      <c r="A213" s="287"/>
      <c r="B213" s="2"/>
      <c r="C213" s="2"/>
      <c r="D213" s="2"/>
      <c r="E213" s="288"/>
      <c r="F213" s="288"/>
      <c r="G213" s="3"/>
      <c r="H213" s="3"/>
      <c r="I213" s="291"/>
      <c r="J213" s="292"/>
      <c r="K213" s="291"/>
      <c r="L213" s="291"/>
      <c r="M213" s="291"/>
      <c r="N213" s="2"/>
      <c r="O213" s="2"/>
      <c r="P213" s="2"/>
    </row>
    <row r="214" spans="1:16" x14ac:dyDescent="0.25">
      <c r="A214" s="287"/>
      <c r="B214" s="2"/>
      <c r="C214" s="2"/>
      <c r="D214" s="2"/>
      <c r="E214" s="288"/>
      <c r="F214" s="288"/>
      <c r="G214" s="3"/>
      <c r="H214" s="3"/>
      <c r="I214" s="291"/>
      <c r="J214" s="292"/>
      <c r="K214" s="291"/>
      <c r="L214" s="291"/>
      <c r="M214" s="291"/>
      <c r="N214" s="2"/>
      <c r="O214" s="2"/>
      <c r="P214" s="2"/>
    </row>
    <row r="215" spans="1:16" x14ac:dyDescent="0.25">
      <c r="A215" s="287"/>
      <c r="B215" s="2"/>
      <c r="C215" s="2"/>
      <c r="D215" s="2"/>
      <c r="E215" s="288"/>
      <c r="F215" s="288"/>
      <c r="G215" s="3"/>
      <c r="H215" s="293"/>
      <c r="I215" s="291"/>
      <c r="J215" s="292"/>
      <c r="K215" s="291"/>
      <c r="L215" s="291"/>
      <c r="M215" s="291"/>
      <c r="N215" s="2"/>
      <c r="O215" s="2"/>
      <c r="P215" s="2"/>
    </row>
    <row r="216" spans="1:16" ht="11.25" customHeight="1" x14ac:dyDescent="0.25">
      <c r="A216" s="287"/>
      <c r="B216" s="2"/>
      <c r="C216" s="2"/>
      <c r="D216" s="2"/>
      <c r="E216" s="288"/>
      <c r="F216" s="288"/>
      <c r="G216" s="3"/>
      <c r="H216" s="3"/>
      <c r="I216" s="291"/>
      <c r="J216" s="292"/>
      <c r="K216" s="291"/>
      <c r="L216" s="291"/>
      <c r="M216" s="291"/>
      <c r="N216" s="2"/>
      <c r="O216" s="2"/>
      <c r="P216" s="2"/>
    </row>
    <row r="217" spans="1:16" ht="11.25" customHeight="1" x14ac:dyDescent="0.25">
      <c r="A217" s="287"/>
      <c r="B217" s="2"/>
      <c r="C217" s="2"/>
      <c r="D217" s="2"/>
      <c r="E217" s="288"/>
      <c r="F217" s="288"/>
      <c r="G217" s="3"/>
      <c r="H217" s="3"/>
      <c r="I217" s="291"/>
      <c r="J217" s="292"/>
      <c r="K217" s="291"/>
      <c r="L217" s="291"/>
      <c r="M217" s="291"/>
      <c r="N217" s="2"/>
      <c r="O217" s="2"/>
      <c r="P217" s="2"/>
    </row>
    <row r="218" spans="1:16" ht="11.25" customHeight="1" x14ac:dyDescent="0.25">
      <c r="J218" s="292"/>
      <c r="K218" s="291"/>
      <c r="L218" s="291"/>
      <c r="M218" s="291"/>
    </row>
    <row r="219" spans="1:16" ht="11.25" customHeight="1" x14ac:dyDescent="0.25">
      <c r="J219" s="292"/>
      <c r="K219" s="291"/>
      <c r="L219" s="291"/>
      <c r="M219" s="291"/>
    </row>
    <row r="220" spans="1:16" x14ac:dyDescent="0.25">
      <c r="J220" s="292"/>
      <c r="K220" s="291"/>
      <c r="L220" s="291"/>
      <c r="M220" s="291"/>
    </row>
    <row r="221" spans="1:16" x14ac:dyDescent="0.25">
      <c r="J221" s="292"/>
      <c r="K221" s="291"/>
      <c r="L221" s="291"/>
      <c r="M221" s="291"/>
    </row>
  </sheetData>
  <mergeCells count="461">
    <mergeCell ref="Q203:U203"/>
    <mergeCell ref="Y193:Y198"/>
    <mergeCell ref="Z193:Z198"/>
    <mergeCell ref="AA193:AA198"/>
    <mergeCell ref="G195:G196"/>
    <mergeCell ref="J195:J196"/>
    <mergeCell ref="G197:G198"/>
    <mergeCell ref="J197:J198"/>
    <mergeCell ref="H193:H198"/>
    <mergeCell ref="I193:I198"/>
    <mergeCell ref="J193:J194"/>
    <mergeCell ref="V193:V198"/>
    <mergeCell ref="W193:W198"/>
    <mergeCell ref="X193:X198"/>
    <mergeCell ref="A193:A198"/>
    <mergeCell ref="C193:C198"/>
    <mergeCell ref="D193:D198"/>
    <mergeCell ref="E193:E198"/>
    <mergeCell ref="F193:F198"/>
    <mergeCell ref="G193:G194"/>
    <mergeCell ref="X185:X192"/>
    <mergeCell ref="Y185:Y192"/>
    <mergeCell ref="G187:G188"/>
    <mergeCell ref="J187:J188"/>
    <mergeCell ref="G189:G190"/>
    <mergeCell ref="J189:J190"/>
    <mergeCell ref="G191:G192"/>
    <mergeCell ref="J191:J192"/>
    <mergeCell ref="Z177:Z192"/>
    <mergeCell ref="AA177:AA192"/>
    <mergeCell ref="G179:G180"/>
    <mergeCell ref="J179:J180"/>
    <mergeCell ref="G181:G182"/>
    <mergeCell ref="J181:J182"/>
    <mergeCell ref="V183:V184"/>
    <mergeCell ref="W183:W184"/>
    <mergeCell ref="G177:G178"/>
    <mergeCell ref="H177:H182"/>
    <mergeCell ref="I177:I182"/>
    <mergeCell ref="J177:J178"/>
    <mergeCell ref="V177:V182"/>
    <mergeCell ref="W177:W182"/>
    <mergeCell ref="X183:X184"/>
    <mergeCell ref="Y183:Y184"/>
    <mergeCell ref="G185:G186"/>
    <mergeCell ref="H185:H192"/>
    <mergeCell ref="I185:I192"/>
    <mergeCell ref="J185:J186"/>
    <mergeCell ref="V185:V192"/>
    <mergeCell ref="W185:W192"/>
    <mergeCell ref="G183:G184"/>
    <mergeCell ref="H183:H184"/>
    <mergeCell ref="V173:V176"/>
    <mergeCell ref="W173:W176"/>
    <mergeCell ref="X173:X176"/>
    <mergeCell ref="Y173:Y176"/>
    <mergeCell ref="J175:J176"/>
    <mergeCell ref="A177:A190"/>
    <mergeCell ref="C177:C192"/>
    <mergeCell ref="D177:D192"/>
    <mergeCell ref="E177:E182"/>
    <mergeCell ref="F177:F182"/>
    <mergeCell ref="E173:E176"/>
    <mergeCell ref="F173:F176"/>
    <mergeCell ref="G173:G176"/>
    <mergeCell ref="H173:H176"/>
    <mergeCell ref="I173:I176"/>
    <mergeCell ref="J173:J174"/>
    <mergeCell ref="X177:X182"/>
    <mergeCell ref="Y177:Y182"/>
    <mergeCell ref="E185:E192"/>
    <mergeCell ref="F185:F192"/>
    <mergeCell ref="E183:E184"/>
    <mergeCell ref="F183:F184"/>
    <mergeCell ref="I183:I184"/>
    <mergeCell ref="J183:J184"/>
    <mergeCell ref="X165:X172"/>
    <mergeCell ref="Y165:Y172"/>
    <mergeCell ref="Z165:Z172"/>
    <mergeCell ref="AA165:AA172"/>
    <mergeCell ref="J167:J168"/>
    <mergeCell ref="J169:J170"/>
    <mergeCell ref="J171:J172"/>
    <mergeCell ref="G165:G172"/>
    <mergeCell ref="H165:H172"/>
    <mergeCell ref="I165:I172"/>
    <mergeCell ref="J165:J166"/>
    <mergeCell ref="V165:V172"/>
    <mergeCell ref="W165:W172"/>
    <mergeCell ref="A165:A176"/>
    <mergeCell ref="C165:C176"/>
    <mergeCell ref="D165:D176"/>
    <mergeCell ref="E165:E172"/>
    <mergeCell ref="F165:F172"/>
    <mergeCell ref="G161:G164"/>
    <mergeCell ref="H161:H164"/>
    <mergeCell ref="I161:I164"/>
    <mergeCell ref="J161:J162"/>
    <mergeCell ref="Z155:Z160"/>
    <mergeCell ref="AA155:AA160"/>
    <mergeCell ref="J157:J158"/>
    <mergeCell ref="J159:J160"/>
    <mergeCell ref="A161:A164"/>
    <mergeCell ref="C161:C164"/>
    <mergeCell ref="D161:D164"/>
    <mergeCell ref="E161:E164"/>
    <mergeCell ref="F161:F164"/>
    <mergeCell ref="H155:H160"/>
    <mergeCell ref="I155:I160"/>
    <mergeCell ref="J155:J156"/>
    <mergeCell ref="V155:V160"/>
    <mergeCell ref="W155:W160"/>
    <mergeCell ref="X155:X160"/>
    <mergeCell ref="X161:X164"/>
    <mergeCell ref="Y161:Y164"/>
    <mergeCell ref="Z161:Z164"/>
    <mergeCell ref="AA161:AA164"/>
    <mergeCell ref="J163:J164"/>
    <mergeCell ref="V161:V164"/>
    <mergeCell ref="W161:W164"/>
    <mergeCell ref="A155:A160"/>
    <mergeCell ref="C155:C160"/>
    <mergeCell ref="D155:D160"/>
    <mergeCell ref="E155:E160"/>
    <mergeCell ref="F155:F160"/>
    <mergeCell ref="G155:G160"/>
    <mergeCell ref="H147:H154"/>
    <mergeCell ref="I147:I154"/>
    <mergeCell ref="J147:J148"/>
    <mergeCell ref="Y131:Y146"/>
    <mergeCell ref="H131:H146"/>
    <mergeCell ref="I131:I146"/>
    <mergeCell ref="Y155:Y160"/>
    <mergeCell ref="Z131:Z154"/>
    <mergeCell ref="AA131:AA154"/>
    <mergeCell ref="J133:J134"/>
    <mergeCell ref="J135:J136"/>
    <mergeCell ref="J137:J138"/>
    <mergeCell ref="J139:J140"/>
    <mergeCell ref="J141:J142"/>
    <mergeCell ref="J143:J144"/>
    <mergeCell ref="J145:J146"/>
    <mergeCell ref="Y147:Y154"/>
    <mergeCell ref="J149:J150"/>
    <mergeCell ref="J151:J152"/>
    <mergeCell ref="J153:J154"/>
    <mergeCell ref="V147:V154"/>
    <mergeCell ref="W147:W154"/>
    <mergeCell ref="X147:X154"/>
    <mergeCell ref="J131:J132"/>
    <mergeCell ref="V131:V146"/>
    <mergeCell ref="W131:W146"/>
    <mergeCell ref="X131:X146"/>
    <mergeCell ref="A131:A154"/>
    <mergeCell ref="C131:C154"/>
    <mergeCell ref="D131:D154"/>
    <mergeCell ref="E131:E146"/>
    <mergeCell ref="F131:F146"/>
    <mergeCell ref="G131:G146"/>
    <mergeCell ref="E147:E154"/>
    <mergeCell ref="F147:F154"/>
    <mergeCell ref="G147:G154"/>
    <mergeCell ref="H121:H126"/>
    <mergeCell ref="I121:I126"/>
    <mergeCell ref="J127:J128"/>
    <mergeCell ref="V127:V130"/>
    <mergeCell ref="W127:W130"/>
    <mergeCell ref="X127:X130"/>
    <mergeCell ref="Y127:Y130"/>
    <mergeCell ref="J129:J130"/>
    <mergeCell ref="D127:D130"/>
    <mergeCell ref="E127:E130"/>
    <mergeCell ref="F127:F130"/>
    <mergeCell ref="G127:G130"/>
    <mergeCell ref="H127:H130"/>
    <mergeCell ref="I127:I130"/>
    <mergeCell ref="V107:V114"/>
    <mergeCell ref="W107:W114"/>
    <mergeCell ref="X107:X114"/>
    <mergeCell ref="J121:J122"/>
    <mergeCell ref="V121:V126"/>
    <mergeCell ref="W121:W126"/>
    <mergeCell ref="X121:X126"/>
    <mergeCell ref="Y121:Y126"/>
    <mergeCell ref="J123:J124"/>
    <mergeCell ref="J125:J126"/>
    <mergeCell ref="Y87:Y100"/>
    <mergeCell ref="J89:J90"/>
    <mergeCell ref="J91:J92"/>
    <mergeCell ref="J93:J94"/>
    <mergeCell ref="D115:D120"/>
    <mergeCell ref="E115:E120"/>
    <mergeCell ref="F115:F120"/>
    <mergeCell ref="G115:G120"/>
    <mergeCell ref="H115:H120"/>
    <mergeCell ref="I115:I120"/>
    <mergeCell ref="H107:H114"/>
    <mergeCell ref="I107:I114"/>
    <mergeCell ref="J107:J108"/>
    <mergeCell ref="J115:J116"/>
    <mergeCell ref="V115:V120"/>
    <mergeCell ref="W115:W120"/>
    <mergeCell ref="X115:X120"/>
    <mergeCell ref="Y115:Y120"/>
    <mergeCell ref="J117:J118"/>
    <mergeCell ref="J119:J120"/>
    <mergeCell ref="Y107:Y114"/>
    <mergeCell ref="J109:J110"/>
    <mergeCell ref="J111:J112"/>
    <mergeCell ref="J113:J114"/>
    <mergeCell ref="H101:H106"/>
    <mergeCell ref="I101:I106"/>
    <mergeCell ref="J101:J102"/>
    <mergeCell ref="I87:I100"/>
    <mergeCell ref="J87:J88"/>
    <mergeCell ref="J95:J96"/>
    <mergeCell ref="V87:V100"/>
    <mergeCell ref="W87:W100"/>
    <mergeCell ref="X87:X100"/>
    <mergeCell ref="Y81:Y86"/>
    <mergeCell ref="Z81:Z130"/>
    <mergeCell ref="AA81:AA130"/>
    <mergeCell ref="J83:J84"/>
    <mergeCell ref="J85:J86"/>
    <mergeCell ref="D87:D100"/>
    <mergeCell ref="E87:E100"/>
    <mergeCell ref="F87:F100"/>
    <mergeCell ref="G87:G100"/>
    <mergeCell ref="H87:H100"/>
    <mergeCell ref="H81:H86"/>
    <mergeCell ref="I81:I86"/>
    <mergeCell ref="J81:J82"/>
    <mergeCell ref="V81:V86"/>
    <mergeCell ref="W81:W86"/>
    <mergeCell ref="X81:X86"/>
    <mergeCell ref="V101:V106"/>
    <mergeCell ref="W101:W106"/>
    <mergeCell ref="X101:X106"/>
    <mergeCell ref="Y101:Y106"/>
    <mergeCell ref="J103:J104"/>
    <mergeCell ref="J105:J106"/>
    <mergeCell ref="J97:J98"/>
    <mergeCell ref="J99:J100"/>
    <mergeCell ref="A81:A130"/>
    <mergeCell ref="C81:C130"/>
    <mergeCell ref="D81:D86"/>
    <mergeCell ref="E81:E86"/>
    <mergeCell ref="F81:F86"/>
    <mergeCell ref="G81:G86"/>
    <mergeCell ref="D107:D114"/>
    <mergeCell ref="E107:E114"/>
    <mergeCell ref="F107:F114"/>
    <mergeCell ref="G107:G114"/>
    <mergeCell ref="D101:D106"/>
    <mergeCell ref="E101:E106"/>
    <mergeCell ref="F101:F106"/>
    <mergeCell ref="G101:G106"/>
    <mergeCell ref="D121:D126"/>
    <mergeCell ref="E121:E126"/>
    <mergeCell ref="F121:F126"/>
    <mergeCell ref="G121:G126"/>
    <mergeCell ref="X75:X80"/>
    <mergeCell ref="Y75:Y80"/>
    <mergeCell ref="Z75:Z80"/>
    <mergeCell ref="AA75:AA80"/>
    <mergeCell ref="J77:J78"/>
    <mergeCell ref="J79:J80"/>
    <mergeCell ref="G75:G80"/>
    <mergeCell ref="H75:H80"/>
    <mergeCell ref="I75:I80"/>
    <mergeCell ref="J75:J76"/>
    <mergeCell ref="V75:V80"/>
    <mergeCell ref="W75:W80"/>
    <mergeCell ref="AA67:AA74"/>
    <mergeCell ref="J69:J70"/>
    <mergeCell ref="J71:J72"/>
    <mergeCell ref="H73:H74"/>
    <mergeCell ref="J73:J74"/>
    <mergeCell ref="A75:A80"/>
    <mergeCell ref="C75:C80"/>
    <mergeCell ref="D75:D80"/>
    <mergeCell ref="E75:E80"/>
    <mergeCell ref="F75:F80"/>
    <mergeCell ref="J67:J68"/>
    <mergeCell ref="V67:V74"/>
    <mergeCell ref="W67:W74"/>
    <mergeCell ref="X67:X74"/>
    <mergeCell ref="Y67:Y74"/>
    <mergeCell ref="Z67:Z74"/>
    <mergeCell ref="D67:D74"/>
    <mergeCell ref="E67:E74"/>
    <mergeCell ref="F67:F74"/>
    <mergeCell ref="G67:G74"/>
    <mergeCell ref="H67:H72"/>
    <mergeCell ref="I67:I74"/>
    <mergeCell ref="A37:A74"/>
    <mergeCell ref="C37:C74"/>
    <mergeCell ref="D59:D66"/>
    <mergeCell ref="E59:E66"/>
    <mergeCell ref="F59:F66"/>
    <mergeCell ref="G59:G66"/>
    <mergeCell ref="H59:H66"/>
    <mergeCell ref="I59:I66"/>
    <mergeCell ref="X55:X58"/>
    <mergeCell ref="Y55:Y58"/>
    <mergeCell ref="AA55:AA58"/>
    <mergeCell ref="G57:G58"/>
    <mergeCell ref="H57:H58"/>
    <mergeCell ref="J57:J58"/>
    <mergeCell ref="J59:J60"/>
    <mergeCell ref="V59:V66"/>
    <mergeCell ref="W59:W66"/>
    <mergeCell ref="X59:X66"/>
    <mergeCell ref="Y59:Y66"/>
    <mergeCell ref="AA59:AA66"/>
    <mergeCell ref="J61:J62"/>
    <mergeCell ref="J63:J64"/>
    <mergeCell ref="J65:J66"/>
    <mergeCell ref="E55:E58"/>
    <mergeCell ref="F55:F58"/>
    <mergeCell ref="G55:G56"/>
    <mergeCell ref="H55:H56"/>
    <mergeCell ref="I55:I58"/>
    <mergeCell ref="J55:J56"/>
    <mergeCell ref="V55:V58"/>
    <mergeCell ref="W55:W58"/>
    <mergeCell ref="H51:H54"/>
    <mergeCell ref="I51:I54"/>
    <mergeCell ref="J51:J52"/>
    <mergeCell ref="V51:V54"/>
    <mergeCell ref="W51:W54"/>
    <mergeCell ref="J47:J48"/>
    <mergeCell ref="J49:J50"/>
    <mergeCell ref="V41:V44"/>
    <mergeCell ref="W41:W44"/>
    <mergeCell ref="X41:X44"/>
    <mergeCell ref="Y41:Y44"/>
    <mergeCell ref="J43:J44"/>
    <mergeCell ref="Y51:Y54"/>
    <mergeCell ref="J53:J54"/>
    <mergeCell ref="X51:X54"/>
    <mergeCell ref="Y37:Y40"/>
    <mergeCell ref="AA37:AA54"/>
    <mergeCell ref="J39:J40"/>
    <mergeCell ref="D41:D50"/>
    <mergeCell ref="E41:E44"/>
    <mergeCell ref="F41:F44"/>
    <mergeCell ref="G41:G44"/>
    <mergeCell ref="H41:H44"/>
    <mergeCell ref="I41:I44"/>
    <mergeCell ref="J41:J42"/>
    <mergeCell ref="H37:H40"/>
    <mergeCell ref="I37:I40"/>
    <mergeCell ref="J37:J38"/>
    <mergeCell ref="V37:V40"/>
    <mergeCell ref="W37:W40"/>
    <mergeCell ref="X37:X40"/>
    <mergeCell ref="D37:D40"/>
    <mergeCell ref="E37:E40"/>
    <mergeCell ref="F37:F40"/>
    <mergeCell ref="J45:J46"/>
    <mergeCell ref="V45:V50"/>
    <mergeCell ref="W45:W50"/>
    <mergeCell ref="X45:X50"/>
    <mergeCell ref="Y45:Y50"/>
    <mergeCell ref="G37:G40"/>
    <mergeCell ref="D51:D58"/>
    <mergeCell ref="E51:E54"/>
    <mergeCell ref="F51:F54"/>
    <mergeCell ref="G51:G54"/>
    <mergeCell ref="Y29:Y36"/>
    <mergeCell ref="AA29:AA36"/>
    <mergeCell ref="H31:H32"/>
    <mergeCell ref="J31:J32"/>
    <mergeCell ref="H33:H34"/>
    <mergeCell ref="J33:J34"/>
    <mergeCell ref="H35:H36"/>
    <mergeCell ref="J35:J36"/>
    <mergeCell ref="H29:H30"/>
    <mergeCell ref="I29:I36"/>
    <mergeCell ref="J29:J30"/>
    <mergeCell ref="V29:V36"/>
    <mergeCell ref="W29:W36"/>
    <mergeCell ref="X29:X36"/>
    <mergeCell ref="E45:E50"/>
    <mergeCell ref="F45:F50"/>
    <mergeCell ref="G45:G50"/>
    <mergeCell ref="H45:H50"/>
    <mergeCell ref="I45:I50"/>
    <mergeCell ref="A29:A36"/>
    <mergeCell ref="C29:C36"/>
    <mergeCell ref="D29:D36"/>
    <mergeCell ref="E29:E36"/>
    <mergeCell ref="F29:F36"/>
    <mergeCell ref="G29:G36"/>
    <mergeCell ref="V23:V28"/>
    <mergeCell ref="W23:W28"/>
    <mergeCell ref="X23:X28"/>
    <mergeCell ref="A11:A28"/>
    <mergeCell ref="C11:C28"/>
    <mergeCell ref="E11:E16"/>
    <mergeCell ref="F11:F16"/>
    <mergeCell ref="G11:G16"/>
    <mergeCell ref="H11:H12"/>
    <mergeCell ref="H13:H14"/>
    <mergeCell ref="H15:H16"/>
    <mergeCell ref="Y23:Y28"/>
    <mergeCell ref="J25:J26"/>
    <mergeCell ref="J27:J28"/>
    <mergeCell ref="X17:X22"/>
    <mergeCell ref="Y17:Y22"/>
    <mergeCell ref="J19:J20"/>
    <mergeCell ref="J21:J22"/>
    <mergeCell ref="E23:E28"/>
    <mergeCell ref="F23:F28"/>
    <mergeCell ref="G23:G28"/>
    <mergeCell ref="H23:H28"/>
    <mergeCell ref="I23:I28"/>
    <mergeCell ref="J23:J24"/>
    <mergeCell ref="G17:G22"/>
    <mergeCell ref="H17:H22"/>
    <mergeCell ref="I17:I22"/>
    <mergeCell ref="J17:J18"/>
    <mergeCell ref="V17:V22"/>
    <mergeCell ref="W17:W22"/>
    <mergeCell ref="E17:E22"/>
    <mergeCell ref="F17:F22"/>
    <mergeCell ref="W3:W10"/>
    <mergeCell ref="X3:X10"/>
    <mergeCell ref="I11:I16"/>
    <mergeCell ref="J11:J12"/>
    <mergeCell ref="V11:V16"/>
    <mergeCell ref="W11:W16"/>
    <mergeCell ref="X11:X16"/>
    <mergeCell ref="Y11:Y16"/>
    <mergeCell ref="J13:J14"/>
    <mergeCell ref="J15:J16"/>
    <mergeCell ref="B1:C1"/>
    <mergeCell ref="E1:AB1"/>
    <mergeCell ref="K2:L2"/>
    <mergeCell ref="A3:A10"/>
    <mergeCell ref="B3:B198"/>
    <mergeCell ref="C3:C10"/>
    <mergeCell ref="D3:D28"/>
    <mergeCell ref="E3:E10"/>
    <mergeCell ref="F3:F10"/>
    <mergeCell ref="G3:G10"/>
    <mergeCell ref="Y3:Y10"/>
    <mergeCell ref="Z3:Z66"/>
    <mergeCell ref="AA3:AA28"/>
    <mergeCell ref="AB3:AB198"/>
    <mergeCell ref="H5:H6"/>
    <mergeCell ref="J5:J6"/>
    <mergeCell ref="H7:H8"/>
    <mergeCell ref="J7:J8"/>
    <mergeCell ref="H9:H10"/>
    <mergeCell ref="J9:J10"/>
    <mergeCell ref="H3:H4"/>
    <mergeCell ref="I3:I10"/>
    <mergeCell ref="J3:J4"/>
    <mergeCell ref="V3:V10"/>
  </mergeCells>
  <conditionalFormatting sqref="Q205:T205">
    <cfRule type="iconSet" priority="1">
      <iconSet iconSet="3Symbols">
        <cfvo type="percent" val="0"/>
        <cfvo type="percent" val="33"/>
        <cfvo type="percent" val="67"/>
      </iconSet>
    </cfRule>
  </conditionalFormatting>
  <printOptions horizontalCentered="1"/>
  <pageMargins left="0.39370078740157483" right="0.39370078740157483" top="0.74803149606299213" bottom="0.74803149606299213" header="0.31496062992125984" footer="0.31496062992125984"/>
  <pageSetup scale="35" orientation="landscape"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M176"/>
  <sheetViews>
    <sheetView topLeftCell="F92" zoomScale="80" zoomScaleNormal="80" workbookViewId="0">
      <selection activeCell="W131" sqref="W131"/>
    </sheetView>
  </sheetViews>
  <sheetFormatPr baseColWidth="10" defaultColWidth="12.42578125" defaultRowHeight="11.25" outlineLevelCol="1" x14ac:dyDescent="0.2"/>
  <cols>
    <col min="1" max="1" width="18" style="7" customWidth="1"/>
    <col min="2" max="2" width="30.28515625" style="8" customWidth="1" outlineLevel="1"/>
    <col min="3" max="3" width="26.140625" style="8" customWidth="1" outlineLevel="1"/>
    <col min="4" max="4" width="30" style="8" customWidth="1" outlineLevel="1"/>
    <col min="5" max="5" width="22.7109375" style="9" customWidth="1"/>
    <col min="6" max="6" width="14.140625" style="9" customWidth="1"/>
    <col min="7" max="7" width="20" style="9" customWidth="1"/>
    <col min="8" max="8" width="27.28515625" style="9" customWidth="1"/>
    <col min="9" max="9" width="16.7109375" style="8" customWidth="1" outlineLevel="1"/>
    <col min="10" max="10" width="41.7109375" style="10" customWidth="1"/>
    <col min="11" max="11" width="8.7109375" style="9" customWidth="1"/>
    <col min="12" max="12" width="6.28515625" style="9" customWidth="1"/>
    <col min="13" max="13" width="9.42578125" style="8" bestFit="1" customWidth="1"/>
    <col min="14" max="14" width="8.42578125" style="8" customWidth="1"/>
    <col min="15" max="15" width="9.42578125" style="8" bestFit="1" customWidth="1"/>
    <col min="16" max="17" width="10" style="8" customWidth="1"/>
    <col min="18" max="18" width="10.42578125" style="8" bestFit="1" customWidth="1"/>
    <col min="19" max="25" width="10" style="8" customWidth="1"/>
    <col min="26" max="26" width="14.42578125" style="22" customWidth="1"/>
    <col min="27" max="27" width="19.42578125" style="22" customWidth="1"/>
    <col min="28" max="28" width="20.7109375" style="22" customWidth="1"/>
    <col min="29" max="48" width="12.42578125" style="22"/>
    <col min="49" max="16384" width="12.42578125" style="7"/>
  </cols>
  <sheetData>
    <row r="1" spans="1:65" s="19" customFormat="1" ht="39" customHeight="1" x14ac:dyDescent="0.25">
      <c r="A1" s="85" t="s">
        <v>1</v>
      </c>
      <c r="B1" s="394" t="s">
        <v>2</v>
      </c>
      <c r="C1" s="394"/>
      <c r="D1" s="135" t="s">
        <v>3</v>
      </c>
      <c r="E1" s="395">
        <v>2023</v>
      </c>
      <c r="F1" s="395"/>
      <c r="G1" s="395"/>
      <c r="H1" s="395"/>
      <c r="I1" s="395"/>
      <c r="J1" s="395"/>
      <c r="K1" s="395"/>
      <c r="L1" s="395"/>
      <c r="M1" s="395"/>
      <c r="N1" s="395"/>
      <c r="O1" s="395"/>
      <c r="P1" s="395"/>
      <c r="Q1" s="395"/>
      <c r="R1" s="395"/>
      <c r="S1" s="395"/>
      <c r="T1" s="395"/>
      <c r="U1" s="395"/>
      <c r="V1" s="395"/>
      <c r="W1" s="395"/>
      <c r="X1" s="395"/>
      <c r="Y1" s="395"/>
      <c r="Z1" s="395"/>
      <c r="AA1" s="395"/>
      <c r="AB1" s="395"/>
      <c r="AC1" s="76"/>
      <c r="AD1" s="76"/>
      <c r="AE1" s="76"/>
      <c r="AF1" s="76"/>
      <c r="AG1" s="76"/>
      <c r="AH1" s="76"/>
      <c r="AI1" s="76"/>
      <c r="AJ1" s="76"/>
      <c r="AK1" s="21"/>
      <c r="AL1" s="21"/>
      <c r="AM1" s="21"/>
      <c r="AN1" s="21"/>
      <c r="AO1" s="21"/>
      <c r="AP1" s="21"/>
      <c r="AQ1" s="21"/>
      <c r="AR1" s="21"/>
      <c r="AS1" s="21"/>
      <c r="AT1" s="21"/>
      <c r="AU1" s="21"/>
      <c r="AV1" s="21"/>
      <c r="AW1" s="21"/>
      <c r="AX1" s="21"/>
      <c r="AY1" s="21"/>
      <c r="AZ1" s="21"/>
      <c r="BA1" s="21"/>
      <c r="BB1" s="20"/>
      <c r="BC1" s="20"/>
      <c r="BD1" s="20"/>
      <c r="BE1" s="20"/>
      <c r="BF1" s="20"/>
      <c r="BG1" s="20"/>
      <c r="BH1" s="20"/>
      <c r="BI1" s="20"/>
      <c r="BJ1" s="20"/>
      <c r="BK1" s="20"/>
      <c r="BL1" s="20"/>
      <c r="BM1" s="20"/>
    </row>
    <row r="2" spans="1:65" ht="64.5" customHeight="1" x14ac:dyDescent="0.2">
      <c r="A2" s="86" t="s">
        <v>4</v>
      </c>
      <c r="B2" s="87" t="s">
        <v>5</v>
      </c>
      <c r="C2" s="87" t="s">
        <v>6</v>
      </c>
      <c r="D2" s="88" t="s">
        <v>7</v>
      </c>
      <c r="E2" s="136" t="s">
        <v>8</v>
      </c>
      <c r="F2" s="137" t="s">
        <v>9</v>
      </c>
      <c r="G2" s="136" t="s">
        <v>10</v>
      </c>
      <c r="H2" s="136" t="s">
        <v>11</v>
      </c>
      <c r="I2" s="138" t="s">
        <v>12</v>
      </c>
      <c r="J2" s="136" t="s">
        <v>13</v>
      </c>
      <c r="K2" s="396" t="s">
        <v>14</v>
      </c>
      <c r="L2" s="396"/>
      <c r="M2" s="139">
        <v>44986</v>
      </c>
      <c r="N2" s="139">
        <v>45078</v>
      </c>
      <c r="O2" s="139">
        <v>45170</v>
      </c>
      <c r="P2" s="139">
        <v>45261</v>
      </c>
      <c r="Q2" s="148" t="s">
        <v>15</v>
      </c>
      <c r="R2" s="148" t="s">
        <v>16</v>
      </c>
      <c r="S2" s="148" t="s">
        <v>17</v>
      </c>
      <c r="T2" s="148" t="s">
        <v>18</v>
      </c>
      <c r="U2" s="148" t="s">
        <v>19</v>
      </c>
      <c r="V2" s="148" t="s">
        <v>20</v>
      </c>
      <c r="W2" s="148" t="s">
        <v>21</v>
      </c>
      <c r="X2" s="148" t="s">
        <v>22</v>
      </c>
      <c r="Y2" s="148" t="s">
        <v>23</v>
      </c>
      <c r="Z2" s="140" t="s">
        <v>24</v>
      </c>
      <c r="AA2" s="141" t="s">
        <v>25</v>
      </c>
      <c r="AB2" s="142" t="s">
        <v>26</v>
      </c>
    </row>
    <row r="3" spans="1:65" ht="49.9" customHeight="1" x14ac:dyDescent="0.2">
      <c r="A3" s="405" t="s">
        <v>27</v>
      </c>
      <c r="B3" s="406" t="s">
        <v>28</v>
      </c>
      <c r="C3" s="354" t="s">
        <v>29</v>
      </c>
      <c r="D3" s="335" t="s">
        <v>30</v>
      </c>
      <c r="E3" s="335" t="s">
        <v>31</v>
      </c>
      <c r="F3" s="409">
        <v>1</v>
      </c>
      <c r="G3" s="370" t="s">
        <v>32</v>
      </c>
      <c r="H3" s="370" t="s">
        <v>33</v>
      </c>
      <c r="I3" s="352">
        <f>W3</f>
        <v>0.33500000000000002</v>
      </c>
      <c r="J3" s="393" t="s">
        <v>34</v>
      </c>
      <c r="K3" s="158">
        <v>0.05</v>
      </c>
      <c r="L3" s="89" t="s">
        <v>35</v>
      </c>
      <c r="M3" s="90">
        <v>1</v>
      </c>
      <c r="N3" s="90">
        <v>1</v>
      </c>
      <c r="O3" s="90">
        <v>1</v>
      </c>
      <c r="P3" s="146">
        <v>1</v>
      </c>
      <c r="Q3" s="6">
        <f>+SUM(M3:M3)*K3</f>
        <v>0.05</v>
      </c>
      <c r="R3" s="6">
        <f>+SUM(N3:N3)*K3</f>
        <v>0.05</v>
      </c>
      <c r="S3" s="6">
        <f>+SUM(O3:O3)*K3</f>
        <v>0.05</v>
      </c>
      <c r="T3" s="6">
        <f>+SUM(P3:P3)*K3</f>
        <v>0.05</v>
      </c>
      <c r="U3" s="149">
        <f>+MAX(Q3:T3)</f>
        <v>0.05</v>
      </c>
      <c r="V3" s="309">
        <f>+Q4+Q6+Q8+Q10+Q12</f>
        <v>1.2500000000000001E-2</v>
      </c>
      <c r="W3" s="309">
        <f t="shared" ref="W3:Y3" si="0">+R4+R6+R8+R10+R12</f>
        <v>0.33500000000000002</v>
      </c>
      <c r="X3" s="309">
        <f t="shared" si="0"/>
        <v>0</v>
      </c>
      <c r="Y3" s="309">
        <f t="shared" si="0"/>
        <v>0</v>
      </c>
      <c r="Z3" s="397" t="s">
        <v>36</v>
      </c>
      <c r="AA3" s="400" t="s">
        <v>37</v>
      </c>
      <c r="AB3" s="402" t="s">
        <v>38</v>
      </c>
    </row>
    <row r="4" spans="1:65" ht="49.9" customHeight="1" x14ac:dyDescent="0.2">
      <c r="A4" s="405"/>
      <c r="B4" s="407"/>
      <c r="C4" s="355"/>
      <c r="D4" s="335"/>
      <c r="E4" s="335"/>
      <c r="F4" s="410"/>
      <c r="G4" s="370"/>
      <c r="H4" s="370"/>
      <c r="I4" s="335"/>
      <c r="J4" s="393"/>
      <c r="K4" s="161">
        <v>0.05</v>
      </c>
      <c r="L4" s="162" t="s">
        <v>39</v>
      </c>
      <c r="M4" s="91">
        <v>0.25</v>
      </c>
      <c r="N4" s="91">
        <v>1</v>
      </c>
      <c r="O4" s="91">
        <v>0</v>
      </c>
      <c r="P4" s="147">
        <v>0</v>
      </c>
      <c r="Q4" s="147">
        <f t="shared" ref="Q4:Q67" si="1">+SUM(M4:M4)*K4</f>
        <v>1.2500000000000001E-2</v>
      </c>
      <c r="R4" s="147">
        <f t="shared" ref="R4:R67" si="2">+SUM(N4:N4)*K4</f>
        <v>0.05</v>
      </c>
      <c r="S4" s="163">
        <f t="shared" ref="S4:S67" si="3">+SUM(O4:O4)*K4</f>
        <v>0</v>
      </c>
      <c r="T4" s="163">
        <f t="shared" ref="T4:T67" si="4">+SUM(P4:P4)*K4</f>
        <v>0</v>
      </c>
      <c r="U4" s="147">
        <f t="shared" ref="U4:U67" si="5">+MAX(Q4:T4)</f>
        <v>0.05</v>
      </c>
      <c r="V4" s="310"/>
      <c r="W4" s="310"/>
      <c r="X4" s="310"/>
      <c r="Y4" s="310"/>
      <c r="Z4" s="398"/>
      <c r="AA4" s="401"/>
      <c r="AB4" s="398"/>
    </row>
    <row r="5" spans="1:65" ht="49.9" customHeight="1" x14ac:dyDescent="0.2">
      <c r="A5" s="405"/>
      <c r="B5" s="407"/>
      <c r="C5" s="355"/>
      <c r="D5" s="335"/>
      <c r="E5" s="335"/>
      <c r="F5" s="410"/>
      <c r="G5" s="370"/>
      <c r="H5" s="370"/>
      <c r="I5" s="335"/>
      <c r="J5" s="393" t="s">
        <v>40</v>
      </c>
      <c r="K5" s="158">
        <v>0.35</v>
      </c>
      <c r="L5" s="89" t="s">
        <v>35</v>
      </c>
      <c r="M5" s="90">
        <v>0</v>
      </c>
      <c r="N5" s="90">
        <v>0.3</v>
      </c>
      <c r="O5" s="90">
        <v>0.6</v>
      </c>
      <c r="P5" s="146">
        <v>1</v>
      </c>
      <c r="Q5" s="6">
        <f t="shared" si="1"/>
        <v>0</v>
      </c>
      <c r="R5" s="6">
        <f t="shared" si="2"/>
        <v>0.105</v>
      </c>
      <c r="S5" s="6">
        <f t="shared" si="3"/>
        <v>0.21</v>
      </c>
      <c r="T5" s="6">
        <f t="shared" si="4"/>
        <v>0.35</v>
      </c>
      <c r="U5" s="149">
        <f t="shared" si="5"/>
        <v>0.35</v>
      </c>
      <c r="V5" s="310"/>
      <c r="W5" s="310"/>
      <c r="X5" s="310"/>
      <c r="Y5" s="310"/>
      <c r="Z5" s="398"/>
      <c r="AA5" s="401"/>
      <c r="AB5" s="398"/>
    </row>
    <row r="6" spans="1:65" ht="49.9" customHeight="1" x14ac:dyDescent="0.2">
      <c r="A6" s="405"/>
      <c r="B6" s="407"/>
      <c r="C6" s="355"/>
      <c r="D6" s="335"/>
      <c r="E6" s="335"/>
      <c r="F6" s="410"/>
      <c r="G6" s="370"/>
      <c r="H6" s="370"/>
      <c r="I6" s="335"/>
      <c r="J6" s="393"/>
      <c r="K6" s="161">
        <v>0.35</v>
      </c>
      <c r="L6" s="162" t="s">
        <v>39</v>
      </c>
      <c r="M6" s="91">
        <v>0</v>
      </c>
      <c r="N6" s="91">
        <v>0.3</v>
      </c>
      <c r="O6" s="91">
        <v>0</v>
      </c>
      <c r="P6" s="147">
        <v>0</v>
      </c>
      <c r="Q6" s="165">
        <f t="shared" si="1"/>
        <v>0</v>
      </c>
      <c r="R6" s="165">
        <f t="shared" si="2"/>
        <v>0.105</v>
      </c>
      <c r="S6" s="165">
        <f t="shared" si="3"/>
        <v>0</v>
      </c>
      <c r="T6" s="165">
        <f t="shared" si="4"/>
        <v>0</v>
      </c>
      <c r="U6" s="166">
        <f t="shared" si="5"/>
        <v>0.105</v>
      </c>
      <c r="V6" s="310"/>
      <c r="W6" s="310"/>
      <c r="X6" s="310"/>
      <c r="Y6" s="310"/>
      <c r="Z6" s="398"/>
      <c r="AA6" s="401"/>
      <c r="AB6" s="398"/>
    </row>
    <row r="7" spans="1:65" ht="49.9" customHeight="1" x14ac:dyDescent="0.2">
      <c r="A7" s="405"/>
      <c r="B7" s="407"/>
      <c r="C7" s="355"/>
      <c r="D7" s="335"/>
      <c r="E7" s="335"/>
      <c r="F7" s="410"/>
      <c r="G7" s="370"/>
      <c r="H7" s="370"/>
      <c r="I7" s="335"/>
      <c r="J7" s="393" t="s">
        <v>41</v>
      </c>
      <c r="K7" s="158">
        <v>0.2</v>
      </c>
      <c r="L7" s="89" t="s">
        <v>35</v>
      </c>
      <c r="M7" s="90">
        <v>0</v>
      </c>
      <c r="N7" s="90">
        <v>0.3</v>
      </c>
      <c r="O7" s="90">
        <v>0.6</v>
      </c>
      <c r="P7" s="146">
        <v>1</v>
      </c>
      <c r="Q7" s="6">
        <f t="shared" si="1"/>
        <v>0</v>
      </c>
      <c r="R7" s="6">
        <f t="shared" si="2"/>
        <v>0.06</v>
      </c>
      <c r="S7" s="6">
        <f t="shared" si="3"/>
        <v>0.12</v>
      </c>
      <c r="T7" s="6">
        <f t="shared" si="4"/>
        <v>0.2</v>
      </c>
      <c r="U7" s="149">
        <f t="shared" si="5"/>
        <v>0.2</v>
      </c>
      <c r="V7" s="310"/>
      <c r="W7" s="310"/>
      <c r="X7" s="310"/>
      <c r="Y7" s="310"/>
      <c r="Z7" s="398"/>
      <c r="AA7" s="401"/>
      <c r="AB7" s="398"/>
    </row>
    <row r="8" spans="1:65" ht="49.9" customHeight="1" x14ac:dyDescent="0.2">
      <c r="A8" s="405"/>
      <c r="B8" s="407"/>
      <c r="C8" s="355"/>
      <c r="D8" s="335"/>
      <c r="E8" s="335"/>
      <c r="F8" s="410"/>
      <c r="G8" s="370"/>
      <c r="H8" s="370"/>
      <c r="I8" s="335"/>
      <c r="J8" s="393"/>
      <c r="K8" s="161">
        <v>0.2</v>
      </c>
      <c r="L8" s="162" t="s">
        <v>39</v>
      </c>
      <c r="M8" s="91">
        <v>0</v>
      </c>
      <c r="N8" s="91">
        <v>0.3</v>
      </c>
      <c r="O8" s="91">
        <v>0</v>
      </c>
      <c r="P8" s="147">
        <v>0</v>
      </c>
      <c r="Q8" s="165">
        <f t="shared" si="1"/>
        <v>0</v>
      </c>
      <c r="R8" s="165">
        <f t="shared" si="2"/>
        <v>0.06</v>
      </c>
      <c r="S8" s="165">
        <f t="shared" si="3"/>
        <v>0</v>
      </c>
      <c r="T8" s="165">
        <f t="shared" si="4"/>
        <v>0</v>
      </c>
      <c r="U8" s="166">
        <f t="shared" si="5"/>
        <v>0.06</v>
      </c>
      <c r="V8" s="310"/>
      <c r="W8" s="310"/>
      <c r="X8" s="310"/>
      <c r="Y8" s="310"/>
      <c r="Z8" s="398"/>
      <c r="AA8" s="401"/>
      <c r="AB8" s="398"/>
    </row>
    <row r="9" spans="1:65" ht="49.9" customHeight="1" x14ac:dyDescent="0.2">
      <c r="A9" s="405"/>
      <c r="B9" s="407"/>
      <c r="C9" s="355"/>
      <c r="D9" s="335"/>
      <c r="E9" s="335"/>
      <c r="F9" s="410"/>
      <c r="G9" s="370"/>
      <c r="H9" s="370"/>
      <c r="I9" s="335"/>
      <c r="J9" s="403" t="s">
        <v>42</v>
      </c>
      <c r="K9" s="158">
        <v>0.35</v>
      </c>
      <c r="L9" s="89" t="s">
        <v>35</v>
      </c>
      <c r="M9" s="90">
        <v>0</v>
      </c>
      <c r="N9" s="90">
        <v>0.15</v>
      </c>
      <c r="O9" s="90">
        <v>0.45</v>
      </c>
      <c r="P9" s="146">
        <v>1</v>
      </c>
      <c r="Q9" s="6">
        <f t="shared" si="1"/>
        <v>0</v>
      </c>
      <c r="R9" s="6">
        <f t="shared" si="2"/>
        <v>5.2499999999999998E-2</v>
      </c>
      <c r="S9" s="6">
        <f t="shared" si="3"/>
        <v>0.1575</v>
      </c>
      <c r="T9" s="6">
        <f t="shared" si="4"/>
        <v>0.35</v>
      </c>
      <c r="U9" s="149">
        <f t="shared" si="5"/>
        <v>0.35</v>
      </c>
      <c r="V9" s="310"/>
      <c r="W9" s="310"/>
      <c r="X9" s="310"/>
      <c r="Y9" s="310"/>
      <c r="Z9" s="398"/>
      <c r="AA9" s="401"/>
      <c r="AB9" s="398"/>
    </row>
    <row r="10" spans="1:65" ht="49.9" customHeight="1" x14ac:dyDescent="0.2">
      <c r="A10" s="405"/>
      <c r="B10" s="407"/>
      <c r="C10" s="355"/>
      <c r="D10" s="335"/>
      <c r="E10" s="335"/>
      <c r="F10" s="410"/>
      <c r="G10" s="370"/>
      <c r="H10" s="370"/>
      <c r="I10" s="335"/>
      <c r="J10" s="393"/>
      <c r="K10" s="161">
        <v>0.35</v>
      </c>
      <c r="L10" s="162" t="s">
        <v>39</v>
      </c>
      <c r="M10" s="91">
        <v>0</v>
      </c>
      <c r="N10" s="91">
        <v>0.3</v>
      </c>
      <c r="O10" s="91">
        <v>0</v>
      </c>
      <c r="P10" s="147">
        <v>0</v>
      </c>
      <c r="Q10" s="165">
        <f t="shared" si="1"/>
        <v>0</v>
      </c>
      <c r="R10" s="165">
        <f t="shared" si="2"/>
        <v>0.105</v>
      </c>
      <c r="S10" s="165">
        <f t="shared" si="3"/>
        <v>0</v>
      </c>
      <c r="T10" s="165">
        <f t="shared" si="4"/>
        <v>0</v>
      </c>
      <c r="U10" s="166">
        <f t="shared" si="5"/>
        <v>0.105</v>
      </c>
      <c r="V10" s="310"/>
      <c r="W10" s="310"/>
      <c r="X10" s="310"/>
      <c r="Y10" s="310"/>
      <c r="Z10" s="398"/>
      <c r="AA10" s="401"/>
      <c r="AB10" s="398"/>
    </row>
    <row r="11" spans="1:65" ht="49.9" customHeight="1" x14ac:dyDescent="0.2">
      <c r="A11" s="405"/>
      <c r="B11" s="407"/>
      <c r="C11" s="355"/>
      <c r="D11" s="335"/>
      <c r="E11" s="335"/>
      <c r="F11" s="410"/>
      <c r="G11" s="370"/>
      <c r="H11" s="370"/>
      <c r="I11" s="335"/>
      <c r="J11" s="393" t="s">
        <v>43</v>
      </c>
      <c r="K11" s="158">
        <v>0.05</v>
      </c>
      <c r="L11" s="89" t="s">
        <v>35</v>
      </c>
      <c r="M11" s="90">
        <v>0</v>
      </c>
      <c r="N11" s="90">
        <v>0.15</v>
      </c>
      <c r="O11" s="90">
        <v>0.45</v>
      </c>
      <c r="P11" s="146">
        <v>1</v>
      </c>
      <c r="Q11" s="6">
        <f t="shared" si="1"/>
        <v>0</v>
      </c>
      <c r="R11" s="6">
        <f t="shared" si="2"/>
        <v>7.4999999999999997E-3</v>
      </c>
      <c r="S11" s="6">
        <f t="shared" si="3"/>
        <v>2.2500000000000003E-2</v>
      </c>
      <c r="T11" s="6">
        <f t="shared" si="4"/>
        <v>0.05</v>
      </c>
      <c r="U11" s="149">
        <f t="shared" si="5"/>
        <v>0.05</v>
      </c>
      <c r="V11" s="310"/>
      <c r="W11" s="310"/>
      <c r="X11" s="310"/>
      <c r="Y11" s="310"/>
      <c r="Z11" s="398"/>
      <c r="AA11" s="401"/>
      <c r="AB11" s="398"/>
    </row>
    <row r="12" spans="1:65" ht="49.9" customHeight="1" x14ac:dyDescent="0.2">
      <c r="A12" s="405"/>
      <c r="B12" s="407"/>
      <c r="C12" s="356"/>
      <c r="D12" s="335"/>
      <c r="E12" s="335"/>
      <c r="F12" s="411"/>
      <c r="G12" s="370"/>
      <c r="H12" s="370"/>
      <c r="I12" s="335"/>
      <c r="J12" s="393"/>
      <c r="K12" s="161">
        <v>0.05</v>
      </c>
      <c r="L12" s="162" t="s">
        <v>39</v>
      </c>
      <c r="M12" s="91">
        <v>0</v>
      </c>
      <c r="N12" s="91">
        <v>0.3</v>
      </c>
      <c r="O12" s="91">
        <v>0</v>
      </c>
      <c r="P12" s="147">
        <v>0</v>
      </c>
      <c r="Q12" s="165">
        <f t="shared" si="1"/>
        <v>0</v>
      </c>
      <c r="R12" s="165">
        <f t="shared" si="2"/>
        <v>1.4999999999999999E-2</v>
      </c>
      <c r="S12" s="165">
        <f t="shared" si="3"/>
        <v>0</v>
      </c>
      <c r="T12" s="165">
        <f t="shared" si="4"/>
        <v>0</v>
      </c>
      <c r="U12" s="166">
        <f t="shared" si="5"/>
        <v>1.4999999999999999E-2</v>
      </c>
      <c r="V12" s="311"/>
      <c r="W12" s="311"/>
      <c r="X12" s="311"/>
      <c r="Y12" s="311"/>
      <c r="Z12" s="398"/>
      <c r="AA12" s="401"/>
      <c r="AB12" s="398"/>
    </row>
    <row r="13" spans="1:65" ht="49.9" customHeight="1" x14ac:dyDescent="0.2">
      <c r="A13" s="405"/>
      <c r="B13" s="407"/>
      <c r="C13" s="354" t="s">
        <v>44</v>
      </c>
      <c r="D13" s="335" t="s">
        <v>45</v>
      </c>
      <c r="E13" s="412" t="s">
        <v>46</v>
      </c>
      <c r="F13" s="354">
        <v>2</v>
      </c>
      <c r="G13" s="372" t="s">
        <v>47</v>
      </c>
      <c r="H13" s="414" t="s">
        <v>48</v>
      </c>
      <c r="I13" s="334">
        <f>W13</f>
        <v>0.92</v>
      </c>
      <c r="J13" s="348" t="s">
        <v>49</v>
      </c>
      <c r="K13" s="158">
        <v>0.9</v>
      </c>
      <c r="L13" s="92" t="s">
        <v>35</v>
      </c>
      <c r="M13" s="90">
        <v>0</v>
      </c>
      <c r="N13" s="90">
        <v>1</v>
      </c>
      <c r="O13" s="90">
        <v>1</v>
      </c>
      <c r="P13" s="146">
        <v>1</v>
      </c>
      <c r="Q13" s="6">
        <f t="shared" si="1"/>
        <v>0</v>
      </c>
      <c r="R13" s="6">
        <f t="shared" si="2"/>
        <v>0.9</v>
      </c>
      <c r="S13" s="6">
        <f t="shared" si="3"/>
        <v>0.9</v>
      </c>
      <c r="T13" s="6">
        <f t="shared" si="4"/>
        <v>0.9</v>
      </c>
      <c r="U13" s="149">
        <f t="shared" si="5"/>
        <v>0.9</v>
      </c>
      <c r="V13" s="309">
        <f>+Q14+Q16</f>
        <v>0</v>
      </c>
      <c r="W13" s="309">
        <f>+R14+R16</f>
        <v>0.92</v>
      </c>
      <c r="X13" s="309">
        <f>+S14+S16</f>
        <v>0</v>
      </c>
      <c r="Y13" s="309">
        <f>+T14+T16</f>
        <v>0</v>
      </c>
      <c r="Z13" s="398"/>
      <c r="AA13" s="404" t="s">
        <v>50</v>
      </c>
      <c r="AB13" s="398"/>
    </row>
    <row r="14" spans="1:65" ht="49.9" customHeight="1" x14ac:dyDescent="0.2">
      <c r="A14" s="405"/>
      <c r="B14" s="407"/>
      <c r="C14" s="355"/>
      <c r="D14" s="335"/>
      <c r="E14" s="413"/>
      <c r="F14" s="355"/>
      <c r="G14" s="372"/>
      <c r="H14" s="357"/>
      <c r="I14" s="334"/>
      <c r="J14" s="348"/>
      <c r="K14" s="161">
        <v>0.9</v>
      </c>
      <c r="L14" s="162" t="s">
        <v>39</v>
      </c>
      <c r="M14" s="91">
        <v>0</v>
      </c>
      <c r="N14" s="91">
        <v>1</v>
      </c>
      <c r="O14" s="91">
        <v>0</v>
      </c>
      <c r="P14" s="147">
        <v>0</v>
      </c>
      <c r="Q14" s="165">
        <f t="shared" si="1"/>
        <v>0</v>
      </c>
      <c r="R14" s="165">
        <f t="shared" si="2"/>
        <v>0.9</v>
      </c>
      <c r="S14" s="165">
        <f t="shared" si="3"/>
        <v>0</v>
      </c>
      <c r="T14" s="165">
        <f t="shared" si="4"/>
        <v>0</v>
      </c>
      <c r="U14" s="166">
        <f t="shared" si="5"/>
        <v>0.9</v>
      </c>
      <c r="V14" s="310"/>
      <c r="W14" s="310"/>
      <c r="X14" s="310"/>
      <c r="Y14" s="310"/>
      <c r="Z14" s="398"/>
      <c r="AA14" s="404"/>
      <c r="AB14" s="398"/>
    </row>
    <row r="15" spans="1:65" ht="49.9" customHeight="1" x14ac:dyDescent="0.2">
      <c r="A15" s="405"/>
      <c r="B15" s="407"/>
      <c r="C15" s="355"/>
      <c r="D15" s="335"/>
      <c r="E15" s="413"/>
      <c r="F15" s="355"/>
      <c r="G15" s="372"/>
      <c r="H15" s="357"/>
      <c r="I15" s="334"/>
      <c r="J15" s="348" t="s">
        <v>51</v>
      </c>
      <c r="K15" s="158">
        <v>0.1</v>
      </c>
      <c r="L15" s="92" t="s">
        <v>35</v>
      </c>
      <c r="M15" s="90">
        <v>0</v>
      </c>
      <c r="N15" s="90">
        <v>0.2</v>
      </c>
      <c r="O15" s="90">
        <v>0.6</v>
      </c>
      <c r="P15" s="146">
        <v>1</v>
      </c>
      <c r="Q15" s="6">
        <f t="shared" si="1"/>
        <v>0</v>
      </c>
      <c r="R15" s="6">
        <f t="shared" si="2"/>
        <v>2.0000000000000004E-2</v>
      </c>
      <c r="S15" s="6">
        <f t="shared" si="3"/>
        <v>0.06</v>
      </c>
      <c r="T15" s="6">
        <f t="shared" si="4"/>
        <v>0.1</v>
      </c>
      <c r="U15" s="149">
        <f t="shared" si="5"/>
        <v>0.1</v>
      </c>
      <c r="V15" s="310"/>
      <c r="W15" s="310"/>
      <c r="X15" s="310"/>
      <c r="Y15" s="310"/>
      <c r="Z15" s="398"/>
      <c r="AA15" s="404"/>
      <c r="AB15" s="398"/>
    </row>
    <row r="16" spans="1:65" s="22" customFormat="1" ht="49.9" customHeight="1" x14ac:dyDescent="0.2">
      <c r="A16" s="405"/>
      <c r="B16" s="407"/>
      <c r="C16" s="355"/>
      <c r="D16" s="335"/>
      <c r="E16" s="413"/>
      <c r="F16" s="355"/>
      <c r="G16" s="372"/>
      <c r="H16" s="357"/>
      <c r="I16" s="334"/>
      <c r="J16" s="348"/>
      <c r="K16" s="161">
        <v>0.1</v>
      </c>
      <c r="L16" s="162" t="s">
        <v>39</v>
      </c>
      <c r="M16" s="91">
        <v>0</v>
      </c>
      <c r="N16" s="91">
        <v>0.2</v>
      </c>
      <c r="O16" s="91">
        <v>0</v>
      </c>
      <c r="P16" s="147">
        <v>0</v>
      </c>
      <c r="Q16" s="165">
        <f t="shared" si="1"/>
        <v>0</v>
      </c>
      <c r="R16" s="165">
        <f t="shared" si="2"/>
        <v>2.0000000000000004E-2</v>
      </c>
      <c r="S16" s="165">
        <f t="shared" si="3"/>
        <v>0</v>
      </c>
      <c r="T16" s="165">
        <f t="shared" si="4"/>
        <v>0</v>
      </c>
      <c r="U16" s="166">
        <f t="shared" si="5"/>
        <v>2.0000000000000004E-2</v>
      </c>
      <c r="V16" s="310"/>
      <c r="W16" s="310"/>
      <c r="X16" s="310"/>
      <c r="Y16" s="310"/>
      <c r="Z16" s="398"/>
      <c r="AA16" s="404"/>
      <c r="AB16" s="398"/>
      <c r="AW16" s="7"/>
      <c r="AX16" s="7"/>
      <c r="AY16" s="7"/>
      <c r="AZ16" s="7"/>
      <c r="BA16" s="7"/>
      <c r="BB16" s="7"/>
      <c r="BC16" s="7"/>
      <c r="BD16" s="7"/>
      <c r="BE16" s="7"/>
      <c r="BF16" s="7"/>
      <c r="BG16" s="7"/>
      <c r="BH16" s="7"/>
      <c r="BI16" s="7"/>
      <c r="BJ16" s="7"/>
      <c r="BK16" s="7"/>
      <c r="BL16" s="7"/>
      <c r="BM16" s="7"/>
    </row>
    <row r="17" spans="1:65" s="22" customFormat="1" ht="49.9" customHeight="1" x14ac:dyDescent="0.2">
      <c r="A17" s="405"/>
      <c r="B17" s="407"/>
      <c r="C17" s="355"/>
      <c r="D17" s="370" t="s">
        <v>52</v>
      </c>
      <c r="E17" s="335" t="s">
        <v>53</v>
      </c>
      <c r="F17" s="354">
        <v>3</v>
      </c>
      <c r="G17" s="357" t="s">
        <v>54</v>
      </c>
      <c r="H17" s="357" t="s">
        <v>55</v>
      </c>
      <c r="I17" s="334">
        <f>W17</f>
        <v>0.41000000000000003</v>
      </c>
      <c r="J17" s="353" t="s">
        <v>56</v>
      </c>
      <c r="K17" s="158">
        <v>0.1</v>
      </c>
      <c r="L17" s="89" t="s">
        <v>35</v>
      </c>
      <c r="M17" s="90">
        <v>1</v>
      </c>
      <c r="N17" s="90">
        <v>1</v>
      </c>
      <c r="O17" s="90">
        <v>1</v>
      </c>
      <c r="P17" s="146">
        <v>1</v>
      </c>
      <c r="Q17" s="6">
        <f t="shared" si="1"/>
        <v>0.1</v>
      </c>
      <c r="R17" s="6">
        <f t="shared" si="2"/>
        <v>0.1</v>
      </c>
      <c r="S17" s="6">
        <f t="shared" si="3"/>
        <v>0.1</v>
      </c>
      <c r="T17" s="6">
        <f t="shared" si="4"/>
        <v>0.1</v>
      </c>
      <c r="U17" s="149">
        <f t="shared" si="5"/>
        <v>0.1</v>
      </c>
      <c r="V17" s="309">
        <f>+Q18+Q20+Q22+Q24+Q26</f>
        <v>0.33999999999999997</v>
      </c>
      <c r="W17" s="309">
        <f>+R18+R20+R22+R24+R26</f>
        <v>0.41000000000000003</v>
      </c>
      <c r="X17" s="309">
        <f>+S18+S20+S22+S24+S26</f>
        <v>0</v>
      </c>
      <c r="Y17" s="309">
        <f>+T18+T20+T22+T24+T26</f>
        <v>0</v>
      </c>
      <c r="Z17" s="398"/>
      <c r="AA17" s="358" t="s">
        <v>57</v>
      </c>
      <c r="AB17" s="398"/>
      <c r="AW17" s="7"/>
      <c r="AX17" s="7"/>
      <c r="AY17" s="7"/>
      <c r="AZ17" s="7"/>
      <c r="BA17" s="7"/>
      <c r="BB17" s="7"/>
      <c r="BC17" s="7"/>
      <c r="BD17" s="7"/>
      <c r="BE17" s="7"/>
      <c r="BF17" s="7"/>
      <c r="BG17" s="7"/>
      <c r="BH17" s="7"/>
      <c r="BI17" s="7"/>
      <c r="BJ17" s="7"/>
      <c r="BK17" s="7"/>
      <c r="BL17" s="7"/>
      <c r="BM17" s="7"/>
    </row>
    <row r="18" spans="1:65" s="22" customFormat="1" ht="49.9" customHeight="1" x14ac:dyDescent="0.2">
      <c r="A18" s="405"/>
      <c r="B18" s="407"/>
      <c r="C18" s="355"/>
      <c r="D18" s="370"/>
      <c r="E18" s="335"/>
      <c r="F18" s="355"/>
      <c r="G18" s="357"/>
      <c r="H18" s="357"/>
      <c r="I18" s="334"/>
      <c r="J18" s="353"/>
      <c r="K18" s="161">
        <v>0.1</v>
      </c>
      <c r="L18" s="162" t="s">
        <v>39</v>
      </c>
      <c r="M18" s="91">
        <v>1</v>
      </c>
      <c r="N18" s="91">
        <v>1</v>
      </c>
      <c r="O18" s="91">
        <v>0</v>
      </c>
      <c r="P18" s="147">
        <v>0</v>
      </c>
      <c r="Q18" s="165">
        <f t="shared" si="1"/>
        <v>0.1</v>
      </c>
      <c r="R18" s="165">
        <f t="shared" si="2"/>
        <v>0.1</v>
      </c>
      <c r="S18" s="165">
        <f t="shared" si="3"/>
        <v>0</v>
      </c>
      <c r="T18" s="165">
        <f t="shared" si="4"/>
        <v>0</v>
      </c>
      <c r="U18" s="166">
        <f t="shared" si="5"/>
        <v>0.1</v>
      </c>
      <c r="V18" s="310"/>
      <c r="W18" s="310"/>
      <c r="X18" s="310"/>
      <c r="Y18" s="310"/>
      <c r="Z18" s="398"/>
      <c r="AA18" s="359"/>
      <c r="AB18" s="398"/>
      <c r="AW18" s="7"/>
      <c r="AX18" s="7"/>
      <c r="AY18" s="7"/>
      <c r="AZ18" s="7"/>
      <c r="BA18" s="7"/>
      <c r="BB18" s="7"/>
      <c r="BC18" s="7"/>
      <c r="BD18" s="7"/>
      <c r="BE18" s="7"/>
      <c r="BF18" s="7"/>
      <c r="BG18" s="7"/>
      <c r="BH18" s="7"/>
      <c r="BI18" s="7"/>
      <c r="BJ18" s="7"/>
      <c r="BK18" s="7"/>
      <c r="BL18" s="7"/>
      <c r="BM18" s="7"/>
    </row>
    <row r="19" spans="1:65" s="22" customFormat="1" ht="49.9" customHeight="1" x14ac:dyDescent="0.2">
      <c r="A19" s="405"/>
      <c r="B19" s="407"/>
      <c r="C19" s="355"/>
      <c r="D19" s="370"/>
      <c r="E19" s="335"/>
      <c r="F19" s="355"/>
      <c r="G19" s="357"/>
      <c r="H19" s="357"/>
      <c r="I19" s="334"/>
      <c r="J19" s="353" t="s">
        <v>58</v>
      </c>
      <c r="K19" s="158">
        <v>0.1</v>
      </c>
      <c r="L19" s="89" t="s">
        <v>35</v>
      </c>
      <c r="M19" s="90">
        <v>1</v>
      </c>
      <c r="N19" s="90">
        <v>1</v>
      </c>
      <c r="O19" s="90">
        <v>1</v>
      </c>
      <c r="P19" s="146">
        <v>1</v>
      </c>
      <c r="Q19" s="6">
        <f t="shared" si="1"/>
        <v>0.1</v>
      </c>
      <c r="R19" s="6">
        <f t="shared" si="2"/>
        <v>0.1</v>
      </c>
      <c r="S19" s="6">
        <f t="shared" si="3"/>
        <v>0.1</v>
      </c>
      <c r="T19" s="6">
        <f t="shared" si="4"/>
        <v>0.1</v>
      </c>
      <c r="U19" s="149">
        <f t="shared" si="5"/>
        <v>0.1</v>
      </c>
      <c r="V19" s="310"/>
      <c r="W19" s="310"/>
      <c r="X19" s="310"/>
      <c r="Y19" s="310"/>
      <c r="Z19" s="398"/>
      <c r="AA19" s="359"/>
      <c r="AB19" s="398"/>
      <c r="AW19" s="7"/>
      <c r="AX19" s="7"/>
      <c r="AY19" s="7"/>
      <c r="AZ19" s="7"/>
      <c r="BA19" s="7"/>
      <c r="BB19" s="7"/>
      <c r="BC19" s="7"/>
      <c r="BD19" s="7"/>
      <c r="BE19" s="7"/>
      <c r="BF19" s="7"/>
      <c r="BG19" s="7"/>
      <c r="BH19" s="7"/>
      <c r="BI19" s="7"/>
      <c r="BJ19" s="7"/>
      <c r="BK19" s="7"/>
      <c r="BL19" s="7"/>
      <c r="BM19" s="7"/>
    </row>
    <row r="20" spans="1:65" s="22" customFormat="1" ht="49.9" customHeight="1" x14ac:dyDescent="0.2">
      <c r="A20" s="405"/>
      <c r="B20" s="407"/>
      <c r="C20" s="355"/>
      <c r="D20" s="370"/>
      <c r="E20" s="335"/>
      <c r="F20" s="355"/>
      <c r="G20" s="357"/>
      <c r="H20" s="357"/>
      <c r="I20" s="334"/>
      <c r="J20" s="353"/>
      <c r="K20" s="161">
        <v>0.1</v>
      </c>
      <c r="L20" s="162" t="s">
        <v>39</v>
      </c>
      <c r="M20" s="91">
        <v>0.9</v>
      </c>
      <c r="N20" s="91">
        <v>1</v>
      </c>
      <c r="O20" s="91">
        <v>0</v>
      </c>
      <c r="P20" s="147">
        <v>0</v>
      </c>
      <c r="Q20" s="165">
        <f t="shared" si="1"/>
        <v>9.0000000000000011E-2</v>
      </c>
      <c r="R20" s="165">
        <f t="shared" si="2"/>
        <v>0.1</v>
      </c>
      <c r="S20" s="165">
        <f t="shared" si="3"/>
        <v>0</v>
      </c>
      <c r="T20" s="165">
        <f t="shared" si="4"/>
        <v>0</v>
      </c>
      <c r="U20" s="166">
        <f t="shared" si="5"/>
        <v>0.1</v>
      </c>
      <c r="V20" s="310"/>
      <c r="W20" s="310"/>
      <c r="X20" s="310"/>
      <c r="Y20" s="310"/>
      <c r="Z20" s="398"/>
      <c r="AA20" s="359"/>
      <c r="AB20" s="398"/>
      <c r="AW20" s="7"/>
      <c r="AX20" s="7"/>
      <c r="AY20" s="7"/>
      <c r="AZ20" s="7"/>
      <c r="BA20" s="7"/>
      <c r="BB20" s="7"/>
      <c r="BC20" s="7"/>
      <c r="BD20" s="7"/>
      <c r="BE20" s="7"/>
      <c r="BF20" s="7"/>
      <c r="BG20" s="7"/>
      <c r="BH20" s="7"/>
      <c r="BI20" s="7"/>
      <c r="BJ20" s="7"/>
      <c r="BK20" s="7"/>
      <c r="BL20" s="7"/>
      <c r="BM20" s="7"/>
    </row>
    <row r="21" spans="1:65" s="22" customFormat="1" ht="49.9" customHeight="1" x14ac:dyDescent="0.2">
      <c r="A21" s="405"/>
      <c r="B21" s="407"/>
      <c r="C21" s="355"/>
      <c r="D21" s="370"/>
      <c r="E21" s="335"/>
      <c r="F21" s="355"/>
      <c r="G21" s="357"/>
      <c r="H21" s="357"/>
      <c r="I21" s="334"/>
      <c r="J21" s="353" t="s">
        <v>59</v>
      </c>
      <c r="K21" s="158">
        <v>0.3</v>
      </c>
      <c r="L21" s="89" t="s">
        <v>35</v>
      </c>
      <c r="M21" s="90">
        <v>0.5</v>
      </c>
      <c r="N21" s="90">
        <v>1</v>
      </c>
      <c r="O21" s="90">
        <v>1</v>
      </c>
      <c r="P21" s="146">
        <v>1</v>
      </c>
      <c r="Q21" s="6">
        <f t="shared" si="1"/>
        <v>0.15</v>
      </c>
      <c r="R21" s="6">
        <f t="shared" si="2"/>
        <v>0.3</v>
      </c>
      <c r="S21" s="6">
        <f t="shared" si="3"/>
        <v>0.3</v>
      </c>
      <c r="T21" s="6">
        <f t="shared" si="4"/>
        <v>0.3</v>
      </c>
      <c r="U21" s="149">
        <f t="shared" si="5"/>
        <v>0.3</v>
      </c>
      <c r="V21" s="310"/>
      <c r="W21" s="310"/>
      <c r="X21" s="310"/>
      <c r="Y21" s="310"/>
      <c r="Z21" s="398"/>
      <c r="AA21" s="359"/>
      <c r="AB21" s="398"/>
      <c r="AW21" s="7"/>
      <c r="AX21" s="7"/>
      <c r="AY21" s="7"/>
      <c r="AZ21" s="7"/>
      <c r="BA21" s="7"/>
      <c r="BB21" s="7"/>
      <c r="BC21" s="7"/>
      <c r="BD21" s="7"/>
      <c r="BE21" s="7"/>
      <c r="BF21" s="7"/>
      <c r="BG21" s="7"/>
      <c r="BH21" s="7"/>
      <c r="BI21" s="7"/>
      <c r="BJ21" s="7"/>
      <c r="BK21" s="7"/>
      <c r="BL21" s="7"/>
      <c r="BM21" s="7"/>
    </row>
    <row r="22" spans="1:65" s="22" customFormat="1" ht="49.9" customHeight="1" x14ac:dyDescent="0.2">
      <c r="A22" s="405"/>
      <c r="B22" s="407"/>
      <c r="C22" s="355"/>
      <c r="D22" s="370"/>
      <c r="E22" s="335"/>
      <c r="F22" s="355"/>
      <c r="G22" s="357"/>
      <c r="H22" s="357"/>
      <c r="I22" s="334"/>
      <c r="J22" s="353"/>
      <c r="K22" s="161">
        <v>0.3</v>
      </c>
      <c r="L22" s="162" t="s">
        <v>39</v>
      </c>
      <c r="M22" s="91">
        <v>0.5</v>
      </c>
      <c r="N22" s="91">
        <v>0.7</v>
      </c>
      <c r="O22" s="91">
        <v>0</v>
      </c>
      <c r="P22" s="147">
        <v>0</v>
      </c>
      <c r="Q22" s="165">
        <f t="shared" si="1"/>
        <v>0.15</v>
      </c>
      <c r="R22" s="165">
        <f t="shared" si="2"/>
        <v>0.21</v>
      </c>
      <c r="S22" s="165">
        <f t="shared" si="3"/>
        <v>0</v>
      </c>
      <c r="T22" s="165">
        <f t="shared" si="4"/>
        <v>0</v>
      </c>
      <c r="U22" s="166">
        <f t="shared" si="5"/>
        <v>0.21</v>
      </c>
      <c r="V22" s="310"/>
      <c r="W22" s="310"/>
      <c r="X22" s="310"/>
      <c r="Y22" s="310"/>
      <c r="Z22" s="398"/>
      <c r="AA22" s="359"/>
      <c r="AB22" s="398"/>
      <c r="AW22" s="7"/>
      <c r="AX22" s="7"/>
      <c r="AY22" s="7"/>
      <c r="AZ22" s="7"/>
      <c r="BA22" s="7"/>
      <c r="BB22" s="7"/>
      <c r="BC22" s="7"/>
      <c r="BD22" s="7"/>
      <c r="BE22" s="7"/>
      <c r="BF22" s="7"/>
      <c r="BG22" s="7"/>
      <c r="BH22" s="7"/>
      <c r="BI22" s="7"/>
      <c r="BJ22" s="7"/>
      <c r="BK22" s="7"/>
      <c r="BL22" s="7"/>
      <c r="BM22" s="7"/>
    </row>
    <row r="23" spans="1:65" s="22" customFormat="1" ht="49.9" customHeight="1" x14ac:dyDescent="0.2">
      <c r="A23" s="405"/>
      <c r="B23" s="407"/>
      <c r="C23" s="355"/>
      <c r="D23" s="370"/>
      <c r="E23" s="335"/>
      <c r="F23" s="355"/>
      <c r="G23" s="357"/>
      <c r="H23" s="357"/>
      <c r="I23" s="334"/>
      <c r="J23" s="353" t="s">
        <v>60</v>
      </c>
      <c r="K23" s="158">
        <v>0.1</v>
      </c>
      <c r="L23" s="89" t="s">
        <v>35</v>
      </c>
      <c r="M23" s="90">
        <f>'[1]I TRIM - PA 2022'!O27</f>
        <v>0</v>
      </c>
      <c r="N23" s="90">
        <v>0</v>
      </c>
      <c r="O23" s="90">
        <v>0.5</v>
      </c>
      <c r="P23" s="146">
        <v>1</v>
      </c>
      <c r="Q23" s="6">
        <f t="shared" si="1"/>
        <v>0</v>
      </c>
      <c r="R23" s="6">
        <f t="shared" si="2"/>
        <v>0</v>
      </c>
      <c r="S23" s="6">
        <f t="shared" si="3"/>
        <v>0.05</v>
      </c>
      <c r="T23" s="6">
        <f t="shared" si="4"/>
        <v>0.1</v>
      </c>
      <c r="U23" s="149">
        <f t="shared" si="5"/>
        <v>0.1</v>
      </c>
      <c r="V23" s="310"/>
      <c r="W23" s="310"/>
      <c r="X23" s="310"/>
      <c r="Y23" s="310"/>
      <c r="Z23" s="398"/>
      <c r="AA23" s="359"/>
      <c r="AB23" s="398"/>
      <c r="AW23" s="7"/>
      <c r="AX23" s="7"/>
      <c r="AY23" s="7"/>
      <c r="AZ23" s="7"/>
      <c r="BA23" s="7"/>
      <c r="BB23" s="7"/>
      <c r="BC23" s="7"/>
      <c r="BD23" s="7"/>
      <c r="BE23" s="7"/>
      <c r="BF23" s="7"/>
      <c r="BG23" s="7"/>
      <c r="BH23" s="7"/>
      <c r="BI23" s="7"/>
      <c r="BJ23" s="7"/>
      <c r="BK23" s="7"/>
      <c r="BL23" s="7"/>
      <c r="BM23" s="7"/>
    </row>
    <row r="24" spans="1:65" s="22" customFormat="1" ht="49.9" customHeight="1" x14ac:dyDescent="0.2">
      <c r="A24" s="405"/>
      <c r="B24" s="407"/>
      <c r="C24" s="355"/>
      <c r="D24" s="370"/>
      <c r="E24" s="335"/>
      <c r="F24" s="355"/>
      <c r="G24" s="357"/>
      <c r="H24" s="357"/>
      <c r="I24" s="334"/>
      <c r="J24" s="353"/>
      <c r="K24" s="161">
        <v>0.1</v>
      </c>
      <c r="L24" s="162" t="s">
        <v>39</v>
      </c>
      <c r="M24" s="91">
        <v>0</v>
      </c>
      <c r="N24" s="91">
        <v>0</v>
      </c>
      <c r="O24" s="91">
        <v>0</v>
      </c>
      <c r="P24" s="147">
        <v>0</v>
      </c>
      <c r="Q24" s="165">
        <f t="shared" si="1"/>
        <v>0</v>
      </c>
      <c r="R24" s="165">
        <f t="shared" si="2"/>
        <v>0</v>
      </c>
      <c r="S24" s="165">
        <f t="shared" si="3"/>
        <v>0</v>
      </c>
      <c r="T24" s="165">
        <f t="shared" si="4"/>
        <v>0</v>
      </c>
      <c r="U24" s="166">
        <f t="shared" si="5"/>
        <v>0</v>
      </c>
      <c r="V24" s="310"/>
      <c r="W24" s="310"/>
      <c r="X24" s="310"/>
      <c r="Y24" s="310"/>
      <c r="Z24" s="398"/>
      <c r="AA24" s="359"/>
      <c r="AB24" s="398"/>
      <c r="AW24" s="7"/>
      <c r="AX24" s="7"/>
      <c r="AY24" s="7"/>
      <c r="AZ24" s="7"/>
      <c r="BA24" s="7"/>
      <c r="BB24" s="7"/>
      <c r="BC24" s="7"/>
      <c r="BD24" s="7"/>
      <c r="BE24" s="7"/>
      <c r="BF24" s="7"/>
      <c r="BG24" s="7"/>
      <c r="BH24" s="7"/>
      <c r="BI24" s="7"/>
      <c r="BJ24" s="7"/>
      <c r="BK24" s="7"/>
      <c r="BL24" s="7"/>
      <c r="BM24" s="7"/>
    </row>
    <row r="25" spans="1:65" s="22" customFormat="1" ht="49.9" customHeight="1" x14ac:dyDescent="0.2">
      <c r="A25" s="405"/>
      <c r="B25" s="407"/>
      <c r="C25" s="355"/>
      <c r="D25" s="370"/>
      <c r="E25" s="335"/>
      <c r="F25" s="355"/>
      <c r="G25" s="357"/>
      <c r="H25" s="357"/>
      <c r="I25" s="334"/>
      <c r="J25" s="353" t="s">
        <v>61</v>
      </c>
      <c r="K25" s="158">
        <v>0.4</v>
      </c>
      <c r="L25" s="89" t="s">
        <v>35</v>
      </c>
      <c r="M25" s="90">
        <f>'[1]I TRIM - PA 2022'!O31</f>
        <v>0</v>
      </c>
      <c r="N25" s="90">
        <v>0</v>
      </c>
      <c r="O25" s="90">
        <v>0</v>
      </c>
      <c r="P25" s="146">
        <v>1</v>
      </c>
      <c r="Q25" s="6">
        <f t="shared" si="1"/>
        <v>0</v>
      </c>
      <c r="R25" s="6">
        <f t="shared" si="2"/>
        <v>0</v>
      </c>
      <c r="S25" s="6">
        <f t="shared" si="3"/>
        <v>0</v>
      </c>
      <c r="T25" s="6">
        <f t="shared" si="4"/>
        <v>0.4</v>
      </c>
      <c r="U25" s="149">
        <f t="shared" si="5"/>
        <v>0.4</v>
      </c>
      <c r="V25" s="310"/>
      <c r="W25" s="310"/>
      <c r="X25" s="310"/>
      <c r="Y25" s="310"/>
      <c r="Z25" s="398"/>
      <c r="AA25" s="359"/>
      <c r="AB25" s="398"/>
      <c r="AW25" s="7"/>
      <c r="AX25" s="7"/>
      <c r="AY25" s="7"/>
      <c r="AZ25" s="7"/>
      <c r="BA25" s="7"/>
      <c r="BB25" s="7"/>
      <c r="BC25" s="7"/>
      <c r="BD25" s="7"/>
      <c r="BE25" s="7"/>
      <c r="BF25" s="7"/>
      <c r="BG25" s="7"/>
      <c r="BH25" s="7"/>
      <c r="BI25" s="7"/>
      <c r="BJ25" s="7"/>
      <c r="BK25" s="7"/>
      <c r="BL25" s="7"/>
      <c r="BM25" s="7"/>
    </row>
    <row r="26" spans="1:65" s="22" customFormat="1" ht="49.9" customHeight="1" x14ac:dyDescent="0.2">
      <c r="A26" s="405"/>
      <c r="B26" s="407"/>
      <c r="C26" s="355"/>
      <c r="D26" s="370"/>
      <c r="E26" s="335"/>
      <c r="F26" s="356"/>
      <c r="G26" s="357"/>
      <c r="H26" s="357"/>
      <c r="I26" s="334"/>
      <c r="J26" s="353"/>
      <c r="K26" s="161">
        <v>0.4</v>
      </c>
      <c r="L26" s="162" t="s">
        <v>39</v>
      </c>
      <c r="M26" s="91">
        <v>0</v>
      </c>
      <c r="N26" s="91">
        <v>0</v>
      </c>
      <c r="O26" s="91">
        <v>0</v>
      </c>
      <c r="P26" s="147">
        <v>0</v>
      </c>
      <c r="Q26" s="165">
        <f t="shared" si="1"/>
        <v>0</v>
      </c>
      <c r="R26" s="165">
        <f t="shared" si="2"/>
        <v>0</v>
      </c>
      <c r="S26" s="165">
        <f t="shared" si="3"/>
        <v>0</v>
      </c>
      <c r="T26" s="165">
        <f t="shared" si="4"/>
        <v>0</v>
      </c>
      <c r="U26" s="166">
        <f t="shared" si="5"/>
        <v>0</v>
      </c>
      <c r="V26" s="311"/>
      <c r="W26" s="311"/>
      <c r="X26" s="311"/>
      <c r="Y26" s="311"/>
      <c r="Z26" s="398"/>
      <c r="AA26" s="359"/>
      <c r="AB26" s="398"/>
      <c r="AW26" s="7"/>
      <c r="AX26" s="7"/>
      <c r="AY26" s="7"/>
      <c r="AZ26" s="7"/>
      <c r="BA26" s="7"/>
      <c r="BB26" s="7"/>
      <c r="BC26" s="7"/>
      <c r="BD26" s="7"/>
      <c r="BE26" s="7"/>
      <c r="BF26" s="7"/>
      <c r="BG26" s="7"/>
      <c r="BH26" s="7"/>
      <c r="BI26" s="7"/>
      <c r="BJ26" s="7"/>
      <c r="BK26" s="7"/>
      <c r="BL26" s="7"/>
      <c r="BM26" s="7"/>
    </row>
    <row r="27" spans="1:65" s="22" customFormat="1" ht="66.75" customHeight="1" x14ac:dyDescent="0.2">
      <c r="A27" s="405"/>
      <c r="B27" s="407"/>
      <c r="C27" s="355"/>
      <c r="D27" s="370" t="s">
        <v>62</v>
      </c>
      <c r="E27" s="335" t="s">
        <v>63</v>
      </c>
      <c r="F27" s="354">
        <v>4</v>
      </c>
      <c r="G27" s="357" t="s">
        <v>64</v>
      </c>
      <c r="H27" s="357" t="s">
        <v>65</v>
      </c>
      <c r="I27" s="388">
        <f>W27</f>
        <v>0.4</v>
      </c>
      <c r="J27" s="391" t="s">
        <v>66</v>
      </c>
      <c r="K27" s="158">
        <v>0.6</v>
      </c>
      <c r="L27" s="89" t="s">
        <v>35</v>
      </c>
      <c r="M27" s="90">
        <v>0.25</v>
      </c>
      <c r="N27" s="90">
        <v>0.5</v>
      </c>
      <c r="O27" s="90">
        <v>0.75</v>
      </c>
      <c r="P27" s="146">
        <v>1</v>
      </c>
      <c r="Q27" s="6">
        <f t="shared" si="1"/>
        <v>0.15</v>
      </c>
      <c r="R27" s="6">
        <f t="shared" si="2"/>
        <v>0.3</v>
      </c>
      <c r="S27" s="6">
        <f t="shared" si="3"/>
        <v>0.44999999999999996</v>
      </c>
      <c r="T27" s="6">
        <f t="shared" si="4"/>
        <v>0.6</v>
      </c>
      <c r="U27" s="149">
        <f t="shared" si="5"/>
        <v>0.6</v>
      </c>
      <c r="V27" s="309">
        <f>+Q28+Q30+Q32</f>
        <v>0.15</v>
      </c>
      <c r="W27" s="309">
        <f t="shared" ref="W27:Y27" si="6">+R28+R30+R32</f>
        <v>0.4</v>
      </c>
      <c r="X27" s="309">
        <f t="shared" si="6"/>
        <v>0</v>
      </c>
      <c r="Y27" s="309">
        <f t="shared" si="6"/>
        <v>0</v>
      </c>
      <c r="Z27" s="398"/>
      <c r="AA27" s="359"/>
      <c r="AB27" s="398"/>
      <c r="AW27" s="7"/>
      <c r="AX27" s="7"/>
      <c r="AY27" s="7"/>
      <c r="AZ27" s="7"/>
      <c r="BA27" s="7"/>
      <c r="BB27" s="7"/>
      <c r="BC27" s="7"/>
      <c r="BD27" s="7"/>
      <c r="BE27" s="7"/>
      <c r="BF27" s="7"/>
      <c r="BG27" s="7"/>
      <c r="BH27" s="7"/>
      <c r="BI27" s="7"/>
      <c r="BJ27" s="7"/>
      <c r="BK27" s="7"/>
      <c r="BL27" s="7"/>
      <c r="BM27" s="7"/>
    </row>
    <row r="28" spans="1:65" s="22" customFormat="1" ht="49.9" customHeight="1" x14ac:dyDescent="0.2">
      <c r="A28" s="405"/>
      <c r="B28" s="407"/>
      <c r="C28" s="355"/>
      <c r="D28" s="370"/>
      <c r="E28" s="335"/>
      <c r="F28" s="355"/>
      <c r="G28" s="357"/>
      <c r="H28" s="357"/>
      <c r="I28" s="389"/>
      <c r="J28" s="392"/>
      <c r="K28" s="161">
        <v>0.6</v>
      </c>
      <c r="L28" s="162" t="s">
        <v>39</v>
      </c>
      <c r="M28" s="91">
        <v>0.25</v>
      </c>
      <c r="N28" s="91">
        <v>0.5</v>
      </c>
      <c r="O28" s="91">
        <v>0</v>
      </c>
      <c r="P28" s="147">
        <v>0</v>
      </c>
      <c r="Q28" s="165">
        <f t="shared" si="1"/>
        <v>0.15</v>
      </c>
      <c r="R28" s="165">
        <f t="shared" si="2"/>
        <v>0.3</v>
      </c>
      <c r="S28" s="165">
        <f t="shared" si="3"/>
        <v>0</v>
      </c>
      <c r="T28" s="165">
        <f t="shared" si="4"/>
        <v>0</v>
      </c>
      <c r="U28" s="166">
        <f t="shared" si="5"/>
        <v>0.3</v>
      </c>
      <c r="V28" s="310"/>
      <c r="W28" s="310"/>
      <c r="X28" s="310"/>
      <c r="Y28" s="310"/>
      <c r="Z28" s="398"/>
      <c r="AA28" s="359"/>
      <c r="AB28" s="398"/>
      <c r="AW28" s="7"/>
      <c r="AX28" s="7"/>
      <c r="AY28" s="7"/>
      <c r="AZ28" s="7"/>
      <c r="BA28" s="7"/>
      <c r="BB28" s="7"/>
      <c r="BC28" s="7"/>
      <c r="BD28" s="7"/>
      <c r="BE28" s="7"/>
      <c r="BF28" s="7"/>
      <c r="BG28" s="7"/>
      <c r="BH28" s="7"/>
      <c r="BI28" s="7"/>
      <c r="BJ28" s="7"/>
      <c r="BK28" s="7"/>
      <c r="BL28" s="7"/>
      <c r="BM28" s="7"/>
    </row>
    <row r="29" spans="1:65" s="22" customFormat="1" ht="49.9" customHeight="1" x14ac:dyDescent="0.2">
      <c r="A29" s="405"/>
      <c r="B29" s="407"/>
      <c r="C29" s="355"/>
      <c r="D29" s="370"/>
      <c r="E29" s="335"/>
      <c r="F29" s="355"/>
      <c r="G29" s="357"/>
      <c r="H29" s="357"/>
      <c r="I29" s="389"/>
      <c r="J29" s="353" t="s">
        <v>67</v>
      </c>
      <c r="K29" s="158">
        <v>0.2</v>
      </c>
      <c r="L29" s="89" t="s">
        <v>35</v>
      </c>
      <c r="M29" s="90">
        <v>0</v>
      </c>
      <c r="N29" s="90">
        <v>0</v>
      </c>
      <c r="O29" s="90">
        <v>0.5</v>
      </c>
      <c r="P29" s="146">
        <v>1</v>
      </c>
      <c r="Q29" s="6">
        <f t="shared" si="1"/>
        <v>0</v>
      </c>
      <c r="R29" s="6">
        <f t="shared" si="2"/>
        <v>0</v>
      </c>
      <c r="S29" s="6">
        <f t="shared" si="3"/>
        <v>0.1</v>
      </c>
      <c r="T29" s="6">
        <f t="shared" si="4"/>
        <v>0.2</v>
      </c>
      <c r="U29" s="149">
        <f t="shared" si="5"/>
        <v>0.2</v>
      </c>
      <c r="V29" s="310"/>
      <c r="W29" s="310"/>
      <c r="X29" s="310"/>
      <c r="Y29" s="310"/>
      <c r="Z29" s="398"/>
      <c r="AA29" s="359"/>
      <c r="AB29" s="398"/>
      <c r="AW29" s="7"/>
      <c r="AX29" s="7"/>
      <c r="AY29" s="7"/>
      <c r="AZ29" s="7"/>
      <c r="BA29" s="7"/>
      <c r="BB29" s="7"/>
      <c r="BC29" s="7"/>
      <c r="BD29" s="7"/>
      <c r="BE29" s="7"/>
      <c r="BF29" s="7"/>
      <c r="BG29" s="7"/>
      <c r="BH29" s="7"/>
      <c r="BI29" s="7"/>
      <c r="BJ29" s="7"/>
      <c r="BK29" s="7"/>
      <c r="BL29" s="7"/>
      <c r="BM29" s="7"/>
    </row>
    <row r="30" spans="1:65" s="22" customFormat="1" ht="49.9" customHeight="1" x14ac:dyDescent="0.2">
      <c r="A30" s="405"/>
      <c r="B30" s="407"/>
      <c r="C30" s="355"/>
      <c r="D30" s="370"/>
      <c r="E30" s="335"/>
      <c r="F30" s="355"/>
      <c r="G30" s="357"/>
      <c r="H30" s="357"/>
      <c r="I30" s="389"/>
      <c r="J30" s="387"/>
      <c r="K30" s="161">
        <v>0.2</v>
      </c>
      <c r="L30" s="162" t="s">
        <v>39</v>
      </c>
      <c r="M30" s="91">
        <v>0</v>
      </c>
      <c r="N30" s="91">
        <v>0</v>
      </c>
      <c r="O30" s="91">
        <v>0</v>
      </c>
      <c r="P30" s="147">
        <v>0</v>
      </c>
      <c r="Q30" s="165">
        <f t="shared" si="1"/>
        <v>0</v>
      </c>
      <c r="R30" s="165">
        <f t="shared" si="2"/>
        <v>0</v>
      </c>
      <c r="S30" s="165">
        <f t="shared" si="3"/>
        <v>0</v>
      </c>
      <c r="T30" s="165">
        <f t="shared" si="4"/>
        <v>0</v>
      </c>
      <c r="U30" s="166">
        <f t="shared" si="5"/>
        <v>0</v>
      </c>
      <c r="V30" s="310"/>
      <c r="W30" s="310"/>
      <c r="X30" s="310"/>
      <c r="Y30" s="310"/>
      <c r="Z30" s="398"/>
      <c r="AA30" s="359"/>
      <c r="AB30" s="398"/>
      <c r="AW30" s="7"/>
      <c r="AX30" s="7"/>
      <c r="AY30" s="7"/>
      <c r="AZ30" s="7"/>
      <c r="BA30" s="7"/>
      <c r="BB30" s="7"/>
      <c r="BC30" s="7"/>
      <c r="BD30" s="7"/>
      <c r="BE30" s="7"/>
      <c r="BF30" s="7"/>
      <c r="BG30" s="7"/>
      <c r="BH30" s="7"/>
      <c r="BI30" s="7"/>
      <c r="BJ30" s="7"/>
      <c r="BK30" s="7"/>
      <c r="BL30" s="7"/>
      <c r="BM30" s="7"/>
    </row>
    <row r="31" spans="1:65" s="22" customFormat="1" ht="49.9" customHeight="1" x14ac:dyDescent="0.2">
      <c r="A31" s="405"/>
      <c r="B31" s="407"/>
      <c r="C31" s="355"/>
      <c r="D31" s="370"/>
      <c r="E31" s="335"/>
      <c r="F31" s="355"/>
      <c r="G31" s="357"/>
      <c r="H31" s="357"/>
      <c r="I31" s="389"/>
      <c r="J31" s="353" t="s">
        <v>68</v>
      </c>
      <c r="K31" s="158">
        <v>0.2</v>
      </c>
      <c r="L31" s="93" t="s">
        <v>35</v>
      </c>
      <c r="M31" s="90">
        <v>0</v>
      </c>
      <c r="N31" s="90">
        <v>0.5</v>
      </c>
      <c r="O31" s="90">
        <v>0.5</v>
      </c>
      <c r="P31" s="146">
        <v>1</v>
      </c>
      <c r="Q31" s="6">
        <f t="shared" si="1"/>
        <v>0</v>
      </c>
      <c r="R31" s="6">
        <f t="shared" si="2"/>
        <v>0.1</v>
      </c>
      <c r="S31" s="6">
        <f t="shared" si="3"/>
        <v>0.1</v>
      </c>
      <c r="T31" s="6">
        <f t="shared" si="4"/>
        <v>0.2</v>
      </c>
      <c r="U31" s="149">
        <f t="shared" si="5"/>
        <v>0.2</v>
      </c>
      <c r="V31" s="310"/>
      <c r="W31" s="310"/>
      <c r="X31" s="310"/>
      <c r="Y31" s="310"/>
      <c r="Z31" s="398"/>
      <c r="AA31" s="359"/>
      <c r="AB31" s="398"/>
      <c r="AW31" s="7"/>
      <c r="AX31" s="7"/>
      <c r="AY31" s="7"/>
      <c r="AZ31" s="7"/>
      <c r="BA31" s="7"/>
      <c r="BB31" s="7"/>
      <c r="BC31" s="7"/>
      <c r="BD31" s="7"/>
      <c r="BE31" s="7"/>
      <c r="BF31" s="7"/>
      <c r="BG31" s="7"/>
      <c r="BH31" s="7"/>
      <c r="BI31" s="7"/>
      <c r="BJ31" s="7"/>
      <c r="BK31" s="7"/>
      <c r="BL31" s="7"/>
      <c r="BM31" s="7"/>
    </row>
    <row r="32" spans="1:65" s="22" customFormat="1" ht="49.9" customHeight="1" x14ac:dyDescent="0.2">
      <c r="A32" s="405"/>
      <c r="B32" s="407"/>
      <c r="C32" s="356"/>
      <c r="D32" s="370"/>
      <c r="E32" s="335"/>
      <c r="F32" s="356"/>
      <c r="G32" s="357"/>
      <c r="H32" s="357"/>
      <c r="I32" s="390"/>
      <c r="J32" s="353"/>
      <c r="K32" s="161">
        <v>0.2</v>
      </c>
      <c r="L32" s="162" t="s">
        <v>39</v>
      </c>
      <c r="M32" s="91">
        <v>0</v>
      </c>
      <c r="N32" s="91">
        <v>0.5</v>
      </c>
      <c r="O32" s="91">
        <v>0</v>
      </c>
      <c r="P32" s="147">
        <v>0</v>
      </c>
      <c r="Q32" s="165">
        <f t="shared" si="1"/>
        <v>0</v>
      </c>
      <c r="R32" s="165">
        <f t="shared" si="2"/>
        <v>0.1</v>
      </c>
      <c r="S32" s="165">
        <f t="shared" si="3"/>
        <v>0</v>
      </c>
      <c r="T32" s="165">
        <f t="shared" si="4"/>
        <v>0</v>
      </c>
      <c r="U32" s="166">
        <f t="shared" si="5"/>
        <v>0.1</v>
      </c>
      <c r="V32" s="311"/>
      <c r="W32" s="311"/>
      <c r="X32" s="311"/>
      <c r="Y32" s="311"/>
      <c r="Z32" s="398"/>
      <c r="AA32" s="367"/>
      <c r="AB32" s="398"/>
      <c r="AW32" s="7"/>
      <c r="AX32" s="7"/>
      <c r="AY32" s="7"/>
      <c r="AZ32" s="7"/>
      <c r="BA32" s="7"/>
      <c r="BB32" s="7"/>
      <c r="BC32" s="7"/>
      <c r="BD32" s="7"/>
      <c r="BE32" s="7"/>
      <c r="BF32" s="7"/>
      <c r="BG32" s="7"/>
      <c r="BH32" s="7"/>
      <c r="BI32" s="7"/>
      <c r="BJ32" s="7"/>
      <c r="BK32" s="7"/>
      <c r="BL32" s="7"/>
      <c r="BM32" s="7"/>
    </row>
    <row r="33" spans="1:65" s="22" customFormat="1" ht="49.9" customHeight="1" x14ac:dyDescent="0.2">
      <c r="A33" s="405"/>
      <c r="B33" s="407"/>
      <c r="C33" s="354" t="s">
        <v>44</v>
      </c>
      <c r="D33" s="370" t="s">
        <v>69</v>
      </c>
      <c r="E33" s="371" t="s">
        <v>70</v>
      </c>
      <c r="F33" s="354">
        <v>5</v>
      </c>
      <c r="G33" s="372" t="s">
        <v>71</v>
      </c>
      <c r="H33" s="373" t="s">
        <v>72</v>
      </c>
      <c r="I33" s="352">
        <f>W33</f>
        <v>0.35</v>
      </c>
      <c r="J33" s="368" t="s">
        <v>73</v>
      </c>
      <c r="K33" s="158">
        <v>0.1</v>
      </c>
      <c r="L33" s="92" t="s">
        <v>35</v>
      </c>
      <c r="M33" s="90">
        <v>1</v>
      </c>
      <c r="N33" s="90">
        <v>1</v>
      </c>
      <c r="O33" s="90">
        <v>1</v>
      </c>
      <c r="P33" s="146">
        <v>1</v>
      </c>
      <c r="Q33" s="6">
        <f t="shared" si="1"/>
        <v>0.1</v>
      </c>
      <c r="R33" s="6">
        <f t="shared" si="2"/>
        <v>0.1</v>
      </c>
      <c r="S33" s="6">
        <f t="shared" si="3"/>
        <v>0.1</v>
      </c>
      <c r="T33" s="6">
        <f t="shared" si="4"/>
        <v>0.1</v>
      </c>
      <c r="U33" s="149">
        <f t="shared" si="5"/>
        <v>0.1</v>
      </c>
      <c r="V33" s="309">
        <f>+Q34+Q36+Q38+Q40</f>
        <v>8.0000000000000016E-2</v>
      </c>
      <c r="W33" s="309">
        <f>+R34+R36+R38+R40</f>
        <v>0.35</v>
      </c>
      <c r="X33" s="309">
        <f>+S34+S36+S38+S40</f>
        <v>0</v>
      </c>
      <c r="Y33" s="309">
        <f>+T34+T36+T38+T40</f>
        <v>0</v>
      </c>
      <c r="Z33" s="398"/>
      <c r="AA33" s="358" t="s">
        <v>74</v>
      </c>
      <c r="AB33" s="398"/>
      <c r="AW33" s="7"/>
      <c r="AX33" s="7"/>
      <c r="AY33" s="7"/>
      <c r="AZ33" s="7"/>
      <c r="BA33" s="7"/>
      <c r="BB33" s="7"/>
      <c r="BC33" s="7"/>
      <c r="BD33" s="7"/>
      <c r="BE33" s="7"/>
      <c r="BF33" s="7"/>
      <c r="BG33" s="7"/>
      <c r="BH33" s="7"/>
      <c r="BI33" s="7"/>
      <c r="BJ33" s="7"/>
      <c r="BK33" s="7"/>
      <c r="BL33" s="7"/>
      <c r="BM33" s="7"/>
    </row>
    <row r="34" spans="1:65" s="22" customFormat="1" ht="111" customHeight="1" x14ac:dyDescent="0.2">
      <c r="A34" s="405"/>
      <c r="B34" s="407"/>
      <c r="C34" s="355"/>
      <c r="D34" s="370"/>
      <c r="E34" s="371"/>
      <c r="F34" s="355"/>
      <c r="G34" s="372"/>
      <c r="H34" s="373"/>
      <c r="I34" s="352"/>
      <c r="J34" s="368"/>
      <c r="K34" s="161">
        <v>0.1</v>
      </c>
      <c r="L34" s="162" t="s">
        <v>39</v>
      </c>
      <c r="M34" s="91">
        <v>0.8</v>
      </c>
      <c r="N34" s="91">
        <v>1</v>
      </c>
      <c r="O34" s="91">
        <v>0</v>
      </c>
      <c r="P34" s="147">
        <v>0</v>
      </c>
      <c r="Q34" s="165">
        <f t="shared" si="1"/>
        <v>8.0000000000000016E-2</v>
      </c>
      <c r="R34" s="165">
        <f t="shared" si="2"/>
        <v>0.1</v>
      </c>
      <c r="S34" s="165">
        <f t="shared" si="3"/>
        <v>0</v>
      </c>
      <c r="T34" s="165">
        <f t="shared" si="4"/>
        <v>0</v>
      </c>
      <c r="U34" s="166">
        <f t="shared" si="5"/>
        <v>0.1</v>
      </c>
      <c r="V34" s="310"/>
      <c r="W34" s="310"/>
      <c r="X34" s="310"/>
      <c r="Y34" s="310"/>
      <c r="Z34" s="398"/>
      <c r="AA34" s="359"/>
      <c r="AB34" s="398"/>
      <c r="AW34" s="7"/>
      <c r="AX34" s="7"/>
      <c r="AY34" s="7"/>
      <c r="AZ34" s="7"/>
      <c r="BA34" s="7"/>
      <c r="BB34" s="7"/>
      <c r="BC34" s="7"/>
      <c r="BD34" s="7"/>
      <c r="BE34" s="7"/>
      <c r="BF34" s="7"/>
      <c r="BG34" s="7"/>
      <c r="BH34" s="7"/>
      <c r="BI34" s="7"/>
      <c r="BJ34" s="7"/>
      <c r="BK34" s="7"/>
      <c r="BL34" s="7"/>
      <c r="BM34" s="7"/>
    </row>
    <row r="35" spans="1:65" s="22" customFormat="1" ht="49.9" customHeight="1" x14ac:dyDescent="0.2">
      <c r="A35" s="405"/>
      <c r="B35" s="407"/>
      <c r="C35" s="355"/>
      <c r="D35" s="370"/>
      <c r="E35" s="371"/>
      <c r="F35" s="355"/>
      <c r="G35" s="372"/>
      <c r="H35" s="373"/>
      <c r="I35" s="352"/>
      <c r="J35" s="368" t="s">
        <v>75</v>
      </c>
      <c r="K35" s="158">
        <v>0.5</v>
      </c>
      <c r="L35" s="89" t="s">
        <v>35</v>
      </c>
      <c r="M35" s="90">
        <v>0</v>
      </c>
      <c r="N35" s="90">
        <v>0.5</v>
      </c>
      <c r="O35" s="90">
        <v>1</v>
      </c>
      <c r="P35" s="146">
        <v>1</v>
      </c>
      <c r="Q35" s="6">
        <f t="shared" si="1"/>
        <v>0</v>
      </c>
      <c r="R35" s="6">
        <f t="shared" si="2"/>
        <v>0.25</v>
      </c>
      <c r="S35" s="6">
        <f t="shared" si="3"/>
        <v>0.5</v>
      </c>
      <c r="T35" s="6">
        <f t="shared" si="4"/>
        <v>0.5</v>
      </c>
      <c r="U35" s="149">
        <f t="shared" si="5"/>
        <v>0.5</v>
      </c>
      <c r="V35" s="310"/>
      <c r="W35" s="310"/>
      <c r="X35" s="310"/>
      <c r="Y35" s="310"/>
      <c r="Z35" s="398"/>
      <c r="AA35" s="359"/>
      <c r="AB35" s="398"/>
      <c r="AW35" s="7"/>
      <c r="AX35" s="7"/>
      <c r="AY35" s="7"/>
      <c r="AZ35" s="7"/>
      <c r="BA35" s="7"/>
      <c r="BB35" s="7"/>
      <c r="BC35" s="7"/>
      <c r="BD35" s="7"/>
      <c r="BE35" s="7"/>
      <c r="BF35" s="7"/>
      <c r="BG35" s="7"/>
      <c r="BH35" s="7"/>
      <c r="BI35" s="7"/>
      <c r="BJ35" s="7"/>
      <c r="BK35" s="7"/>
      <c r="BL35" s="7"/>
      <c r="BM35" s="7"/>
    </row>
    <row r="36" spans="1:65" s="22" customFormat="1" ht="77.45" customHeight="1" x14ac:dyDescent="0.2">
      <c r="A36" s="405"/>
      <c r="B36" s="407"/>
      <c r="C36" s="355"/>
      <c r="D36" s="370"/>
      <c r="E36" s="371"/>
      <c r="F36" s="355"/>
      <c r="G36" s="372"/>
      <c r="H36" s="373"/>
      <c r="I36" s="352"/>
      <c r="J36" s="368"/>
      <c r="K36" s="161">
        <v>0.5</v>
      </c>
      <c r="L36" s="162" t="s">
        <v>39</v>
      </c>
      <c r="M36" s="91">
        <v>0</v>
      </c>
      <c r="N36" s="91">
        <v>0.5</v>
      </c>
      <c r="O36" s="91">
        <v>0</v>
      </c>
      <c r="P36" s="147">
        <v>0</v>
      </c>
      <c r="Q36" s="165">
        <f t="shared" si="1"/>
        <v>0</v>
      </c>
      <c r="R36" s="165">
        <f t="shared" si="2"/>
        <v>0.25</v>
      </c>
      <c r="S36" s="165">
        <f t="shared" si="3"/>
        <v>0</v>
      </c>
      <c r="T36" s="165">
        <f t="shared" si="4"/>
        <v>0</v>
      </c>
      <c r="U36" s="166">
        <f t="shared" si="5"/>
        <v>0.25</v>
      </c>
      <c r="V36" s="310"/>
      <c r="W36" s="310"/>
      <c r="X36" s="310"/>
      <c r="Y36" s="310"/>
      <c r="Z36" s="398"/>
      <c r="AA36" s="359"/>
      <c r="AB36" s="398"/>
      <c r="AW36" s="7"/>
      <c r="AX36" s="7"/>
      <c r="AY36" s="7"/>
      <c r="AZ36" s="7"/>
      <c r="BA36" s="7"/>
      <c r="BB36" s="7"/>
      <c r="BC36" s="7"/>
      <c r="BD36" s="7"/>
      <c r="BE36" s="7"/>
      <c r="BF36" s="7"/>
      <c r="BG36" s="7"/>
      <c r="BH36" s="7"/>
      <c r="BI36" s="7"/>
      <c r="BJ36" s="7"/>
      <c r="BK36" s="7"/>
      <c r="BL36" s="7"/>
      <c r="BM36" s="7"/>
    </row>
    <row r="37" spans="1:65" s="22" customFormat="1" ht="49.9" customHeight="1" x14ac:dyDescent="0.2">
      <c r="A37" s="405"/>
      <c r="B37" s="407"/>
      <c r="C37" s="355"/>
      <c r="D37" s="370"/>
      <c r="E37" s="371"/>
      <c r="F37" s="355"/>
      <c r="G37" s="372"/>
      <c r="H37" s="373"/>
      <c r="I37" s="352"/>
      <c r="J37" s="368" t="s">
        <v>76</v>
      </c>
      <c r="K37" s="158">
        <v>0.25</v>
      </c>
      <c r="L37" s="89" t="s">
        <v>35</v>
      </c>
      <c r="M37" s="90">
        <v>0</v>
      </c>
      <c r="N37" s="90">
        <v>0</v>
      </c>
      <c r="O37" s="90">
        <v>1</v>
      </c>
      <c r="P37" s="146">
        <v>1</v>
      </c>
      <c r="Q37" s="6">
        <f t="shared" si="1"/>
        <v>0</v>
      </c>
      <c r="R37" s="6">
        <f t="shared" si="2"/>
        <v>0</v>
      </c>
      <c r="S37" s="6">
        <f t="shared" si="3"/>
        <v>0.25</v>
      </c>
      <c r="T37" s="6">
        <f t="shared" si="4"/>
        <v>0.25</v>
      </c>
      <c r="U37" s="149">
        <f t="shared" si="5"/>
        <v>0.25</v>
      </c>
      <c r="V37" s="310"/>
      <c r="W37" s="310"/>
      <c r="X37" s="310"/>
      <c r="Y37" s="310"/>
      <c r="Z37" s="398"/>
      <c r="AA37" s="359"/>
      <c r="AB37" s="398"/>
      <c r="AW37" s="7"/>
      <c r="AX37" s="7"/>
      <c r="AY37" s="7"/>
      <c r="AZ37" s="7"/>
      <c r="BA37" s="7"/>
      <c r="BB37" s="7"/>
      <c r="BC37" s="7"/>
      <c r="BD37" s="7"/>
      <c r="BE37" s="7"/>
      <c r="BF37" s="7"/>
      <c r="BG37" s="7"/>
      <c r="BH37" s="7"/>
      <c r="BI37" s="7"/>
      <c r="BJ37" s="7"/>
      <c r="BK37" s="7"/>
      <c r="BL37" s="7"/>
      <c r="BM37" s="7"/>
    </row>
    <row r="38" spans="1:65" s="22" customFormat="1" ht="90" customHeight="1" x14ac:dyDescent="0.2">
      <c r="A38" s="405"/>
      <c r="B38" s="407"/>
      <c r="C38" s="355"/>
      <c r="D38" s="370"/>
      <c r="E38" s="371"/>
      <c r="F38" s="355"/>
      <c r="G38" s="372"/>
      <c r="H38" s="373"/>
      <c r="I38" s="352"/>
      <c r="J38" s="368"/>
      <c r="K38" s="161">
        <v>0.25</v>
      </c>
      <c r="L38" s="162" t="s">
        <v>39</v>
      </c>
      <c r="M38" s="91">
        <v>0</v>
      </c>
      <c r="N38" s="91">
        <v>0</v>
      </c>
      <c r="O38" s="91">
        <v>0</v>
      </c>
      <c r="P38" s="147">
        <v>0</v>
      </c>
      <c r="Q38" s="165">
        <f t="shared" si="1"/>
        <v>0</v>
      </c>
      <c r="R38" s="165">
        <f t="shared" si="2"/>
        <v>0</v>
      </c>
      <c r="S38" s="165">
        <f t="shared" si="3"/>
        <v>0</v>
      </c>
      <c r="T38" s="165">
        <f t="shared" si="4"/>
        <v>0</v>
      </c>
      <c r="U38" s="166">
        <f t="shared" si="5"/>
        <v>0</v>
      </c>
      <c r="V38" s="310"/>
      <c r="W38" s="310"/>
      <c r="X38" s="310"/>
      <c r="Y38" s="310"/>
      <c r="Z38" s="398"/>
      <c r="AA38" s="359"/>
      <c r="AB38" s="398"/>
      <c r="AW38" s="7"/>
      <c r="AX38" s="7"/>
      <c r="AY38" s="7"/>
      <c r="AZ38" s="7"/>
      <c r="BA38" s="7"/>
      <c r="BB38" s="7"/>
      <c r="BC38" s="7"/>
      <c r="BD38" s="7"/>
      <c r="BE38" s="7"/>
      <c r="BF38" s="7"/>
      <c r="BG38" s="7"/>
      <c r="BH38" s="7"/>
      <c r="BI38" s="7"/>
      <c r="BJ38" s="7"/>
      <c r="BK38" s="7"/>
      <c r="BL38" s="7"/>
      <c r="BM38" s="7"/>
    </row>
    <row r="39" spans="1:65" s="22" customFormat="1" ht="49.9" customHeight="1" x14ac:dyDescent="0.2">
      <c r="A39" s="405"/>
      <c r="B39" s="407"/>
      <c r="C39" s="355"/>
      <c r="D39" s="370"/>
      <c r="E39" s="371"/>
      <c r="F39" s="355"/>
      <c r="G39" s="372"/>
      <c r="H39" s="373"/>
      <c r="I39" s="352"/>
      <c r="J39" s="369" t="s">
        <v>77</v>
      </c>
      <c r="K39" s="158">
        <v>0.15</v>
      </c>
      <c r="L39" s="89" t="s">
        <v>35</v>
      </c>
      <c r="M39" s="90">
        <v>0</v>
      </c>
      <c r="N39" s="90">
        <v>0</v>
      </c>
      <c r="O39" s="90">
        <v>0</v>
      </c>
      <c r="P39" s="146">
        <v>1</v>
      </c>
      <c r="Q39" s="6">
        <f t="shared" si="1"/>
        <v>0</v>
      </c>
      <c r="R39" s="6">
        <f t="shared" si="2"/>
        <v>0</v>
      </c>
      <c r="S39" s="6">
        <f t="shared" si="3"/>
        <v>0</v>
      </c>
      <c r="T39" s="6">
        <f t="shared" si="4"/>
        <v>0.15</v>
      </c>
      <c r="U39" s="149">
        <f t="shared" si="5"/>
        <v>0.15</v>
      </c>
      <c r="V39" s="310"/>
      <c r="W39" s="310"/>
      <c r="X39" s="310"/>
      <c r="Y39" s="310"/>
      <c r="Z39" s="398"/>
      <c r="AA39" s="359"/>
      <c r="AB39" s="398"/>
      <c r="AW39" s="7"/>
      <c r="AX39" s="7"/>
      <c r="AY39" s="7"/>
      <c r="AZ39" s="7"/>
      <c r="BA39" s="7"/>
      <c r="BB39" s="7"/>
      <c r="BC39" s="7"/>
      <c r="BD39" s="7"/>
      <c r="BE39" s="7"/>
      <c r="BF39" s="7"/>
      <c r="BG39" s="7"/>
      <c r="BH39" s="7"/>
      <c r="BI39" s="7"/>
      <c r="BJ39" s="7"/>
      <c r="BK39" s="7"/>
      <c r="BL39" s="7"/>
      <c r="BM39" s="7"/>
    </row>
    <row r="40" spans="1:65" s="22" customFormat="1" ht="76.150000000000006" customHeight="1" x14ac:dyDescent="0.2">
      <c r="A40" s="405"/>
      <c r="B40" s="407"/>
      <c r="C40" s="355"/>
      <c r="D40" s="370"/>
      <c r="E40" s="371"/>
      <c r="F40" s="356"/>
      <c r="G40" s="372"/>
      <c r="H40" s="373"/>
      <c r="I40" s="352"/>
      <c r="J40" s="348"/>
      <c r="K40" s="161">
        <v>0.15</v>
      </c>
      <c r="L40" s="162" t="s">
        <v>39</v>
      </c>
      <c r="M40" s="91">
        <v>0</v>
      </c>
      <c r="N40" s="91">
        <v>0</v>
      </c>
      <c r="O40" s="91">
        <v>0</v>
      </c>
      <c r="P40" s="147">
        <v>0</v>
      </c>
      <c r="Q40" s="165">
        <f t="shared" si="1"/>
        <v>0</v>
      </c>
      <c r="R40" s="165">
        <f t="shared" si="2"/>
        <v>0</v>
      </c>
      <c r="S40" s="165">
        <f t="shared" si="3"/>
        <v>0</v>
      </c>
      <c r="T40" s="165">
        <f t="shared" si="4"/>
        <v>0</v>
      </c>
      <c r="U40" s="166">
        <f t="shared" si="5"/>
        <v>0</v>
      </c>
      <c r="V40" s="311"/>
      <c r="W40" s="311"/>
      <c r="X40" s="311"/>
      <c r="Y40" s="311"/>
      <c r="Z40" s="398"/>
      <c r="AA40" s="367"/>
      <c r="AB40" s="398"/>
      <c r="AW40" s="7"/>
      <c r="AX40" s="7"/>
      <c r="AY40" s="7"/>
      <c r="AZ40" s="7"/>
      <c r="BA40" s="7"/>
      <c r="BB40" s="7"/>
      <c r="BC40" s="7"/>
      <c r="BD40" s="7"/>
      <c r="BE40" s="7"/>
      <c r="BF40" s="7"/>
      <c r="BG40" s="7"/>
      <c r="BH40" s="7"/>
      <c r="BI40" s="7"/>
      <c r="BJ40" s="7"/>
      <c r="BK40" s="7"/>
      <c r="BL40" s="7"/>
      <c r="BM40" s="7"/>
    </row>
    <row r="41" spans="1:65" s="22" customFormat="1" ht="49.9" customHeight="1" x14ac:dyDescent="0.2">
      <c r="A41" s="405"/>
      <c r="B41" s="407"/>
      <c r="C41" s="355"/>
      <c r="D41" s="335" t="s">
        <v>78</v>
      </c>
      <c r="E41" s="335" t="s">
        <v>79</v>
      </c>
      <c r="F41" s="354">
        <v>6</v>
      </c>
      <c r="G41" s="337" t="s">
        <v>80</v>
      </c>
      <c r="H41" s="337" t="s">
        <v>81</v>
      </c>
      <c r="I41" s="334">
        <f>W41</f>
        <v>0.24</v>
      </c>
      <c r="J41" s="324" t="s">
        <v>82</v>
      </c>
      <c r="K41" s="160">
        <v>0.3</v>
      </c>
      <c r="L41" s="89" t="s">
        <v>35</v>
      </c>
      <c r="M41" s="90">
        <v>0</v>
      </c>
      <c r="N41" s="90">
        <v>0.3</v>
      </c>
      <c r="O41" s="90">
        <v>0.6</v>
      </c>
      <c r="P41" s="146">
        <v>1</v>
      </c>
      <c r="Q41" s="6">
        <f t="shared" si="1"/>
        <v>0</v>
      </c>
      <c r="R41" s="6">
        <f t="shared" si="2"/>
        <v>0.09</v>
      </c>
      <c r="S41" s="6">
        <f t="shared" si="3"/>
        <v>0.18</v>
      </c>
      <c r="T41" s="6">
        <f t="shared" si="4"/>
        <v>0.3</v>
      </c>
      <c r="U41" s="149">
        <f t="shared" si="5"/>
        <v>0.3</v>
      </c>
      <c r="V41" s="309">
        <f>+Q42+Q44+Q46</f>
        <v>0</v>
      </c>
      <c r="W41" s="309">
        <f>+R42+R44+R46</f>
        <v>0.24</v>
      </c>
      <c r="X41" s="309">
        <f>+S42+S44+S46</f>
        <v>0</v>
      </c>
      <c r="Y41" s="309">
        <f>+T42+T44+T46</f>
        <v>0</v>
      </c>
      <c r="Z41" s="398"/>
      <c r="AA41" s="358" t="s">
        <v>83</v>
      </c>
      <c r="AB41" s="398"/>
      <c r="AW41" s="7"/>
      <c r="AX41" s="7"/>
      <c r="AY41" s="7"/>
      <c r="AZ41" s="7"/>
      <c r="BA41" s="7"/>
      <c r="BB41" s="7"/>
      <c r="BC41" s="7"/>
      <c r="BD41" s="7"/>
      <c r="BE41" s="7"/>
      <c r="BF41" s="7"/>
      <c r="BG41" s="7"/>
      <c r="BH41" s="7"/>
      <c r="BI41" s="7"/>
      <c r="BJ41" s="7"/>
      <c r="BK41" s="7"/>
      <c r="BL41" s="7"/>
      <c r="BM41" s="7"/>
    </row>
    <row r="42" spans="1:65" s="22" customFormat="1" ht="49.9" customHeight="1" x14ac:dyDescent="0.2">
      <c r="A42" s="405"/>
      <c r="B42" s="407"/>
      <c r="C42" s="355"/>
      <c r="D42" s="335"/>
      <c r="E42" s="335"/>
      <c r="F42" s="355"/>
      <c r="G42" s="337"/>
      <c r="H42" s="337"/>
      <c r="I42" s="334"/>
      <c r="J42" s="324"/>
      <c r="K42" s="167">
        <v>0.3</v>
      </c>
      <c r="L42" s="162" t="s">
        <v>39</v>
      </c>
      <c r="M42" s="91">
        <v>0</v>
      </c>
      <c r="N42" s="91">
        <v>0.3</v>
      </c>
      <c r="O42" s="91">
        <v>0</v>
      </c>
      <c r="P42" s="147">
        <v>0</v>
      </c>
      <c r="Q42" s="165">
        <f t="shared" si="1"/>
        <v>0</v>
      </c>
      <c r="R42" s="165">
        <f t="shared" si="2"/>
        <v>0.09</v>
      </c>
      <c r="S42" s="165">
        <f t="shared" si="3"/>
        <v>0</v>
      </c>
      <c r="T42" s="165">
        <f t="shared" si="4"/>
        <v>0</v>
      </c>
      <c r="U42" s="166">
        <f t="shared" si="5"/>
        <v>0.09</v>
      </c>
      <c r="V42" s="310"/>
      <c r="W42" s="310"/>
      <c r="X42" s="310"/>
      <c r="Y42" s="310"/>
      <c r="Z42" s="398"/>
      <c r="AA42" s="359"/>
      <c r="AB42" s="398"/>
      <c r="AW42" s="7"/>
      <c r="AX42" s="7"/>
      <c r="AY42" s="7"/>
      <c r="AZ42" s="7"/>
      <c r="BA42" s="7"/>
      <c r="BB42" s="7"/>
      <c r="BC42" s="7"/>
      <c r="BD42" s="7"/>
      <c r="BE42" s="7"/>
      <c r="BF42" s="7"/>
      <c r="BG42" s="7"/>
      <c r="BH42" s="7"/>
      <c r="BI42" s="7"/>
      <c r="BJ42" s="7"/>
      <c r="BK42" s="7"/>
      <c r="BL42" s="7"/>
      <c r="BM42" s="7"/>
    </row>
    <row r="43" spans="1:65" s="22" customFormat="1" ht="49.9" customHeight="1" x14ac:dyDescent="0.2">
      <c r="A43" s="405"/>
      <c r="B43" s="407"/>
      <c r="C43" s="355"/>
      <c r="D43" s="335"/>
      <c r="E43" s="335"/>
      <c r="F43" s="355"/>
      <c r="G43" s="337"/>
      <c r="H43" s="337"/>
      <c r="I43" s="334"/>
      <c r="J43" s="324" t="s">
        <v>84</v>
      </c>
      <c r="K43" s="160">
        <v>0.5</v>
      </c>
      <c r="L43" s="89" t="s">
        <v>35</v>
      </c>
      <c r="M43" s="90">
        <v>0</v>
      </c>
      <c r="N43" s="90">
        <v>0.3</v>
      </c>
      <c r="O43" s="90">
        <v>0.6</v>
      </c>
      <c r="P43" s="146">
        <v>1</v>
      </c>
      <c r="Q43" s="6">
        <f t="shared" si="1"/>
        <v>0</v>
      </c>
      <c r="R43" s="6">
        <f t="shared" si="2"/>
        <v>0.15</v>
      </c>
      <c r="S43" s="6">
        <f t="shared" si="3"/>
        <v>0.3</v>
      </c>
      <c r="T43" s="6">
        <f t="shared" si="4"/>
        <v>0.5</v>
      </c>
      <c r="U43" s="149">
        <f t="shared" si="5"/>
        <v>0.5</v>
      </c>
      <c r="V43" s="310"/>
      <c r="W43" s="310"/>
      <c r="X43" s="310"/>
      <c r="Y43" s="310"/>
      <c r="Z43" s="398"/>
      <c r="AA43" s="359"/>
      <c r="AB43" s="398"/>
      <c r="AW43" s="7"/>
      <c r="AX43" s="7"/>
      <c r="AY43" s="7"/>
      <c r="AZ43" s="7"/>
      <c r="BA43" s="7"/>
      <c r="BB43" s="7"/>
      <c r="BC43" s="7"/>
      <c r="BD43" s="7"/>
      <c r="BE43" s="7"/>
      <c r="BF43" s="7"/>
      <c r="BG43" s="7"/>
      <c r="BH43" s="7"/>
      <c r="BI43" s="7"/>
      <c r="BJ43" s="7"/>
      <c r="BK43" s="7"/>
      <c r="BL43" s="7"/>
      <c r="BM43" s="7"/>
    </row>
    <row r="44" spans="1:65" s="22" customFormat="1" ht="49.9" customHeight="1" x14ac:dyDescent="0.2">
      <c r="A44" s="405"/>
      <c r="B44" s="407"/>
      <c r="C44" s="355"/>
      <c r="D44" s="335"/>
      <c r="E44" s="335"/>
      <c r="F44" s="355"/>
      <c r="G44" s="337"/>
      <c r="H44" s="337"/>
      <c r="I44" s="334"/>
      <c r="J44" s="324"/>
      <c r="K44" s="167">
        <v>0.5</v>
      </c>
      <c r="L44" s="162" t="s">
        <v>39</v>
      </c>
      <c r="M44" s="91">
        <v>0</v>
      </c>
      <c r="N44" s="91">
        <v>0.3</v>
      </c>
      <c r="O44" s="91">
        <v>0</v>
      </c>
      <c r="P44" s="147">
        <v>0</v>
      </c>
      <c r="Q44" s="165">
        <f t="shared" si="1"/>
        <v>0</v>
      </c>
      <c r="R44" s="165">
        <f t="shared" si="2"/>
        <v>0.15</v>
      </c>
      <c r="S44" s="165">
        <f t="shared" si="3"/>
        <v>0</v>
      </c>
      <c r="T44" s="165">
        <f t="shared" si="4"/>
        <v>0</v>
      </c>
      <c r="U44" s="166">
        <f t="shared" si="5"/>
        <v>0.15</v>
      </c>
      <c r="V44" s="310"/>
      <c r="W44" s="310"/>
      <c r="X44" s="310"/>
      <c r="Y44" s="310"/>
      <c r="Z44" s="398"/>
      <c r="AA44" s="359"/>
      <c r="AB44" s="398"/>
      <c r="AW44" s="7"/>
      <c r="AX44" s="7"/>
      <c r="AY44" s="7"/>
      <c r="AZ44" s="7"/>
      <c r="BA44" s="7"/>
      <c r="BB44" s="7"/>
      <c r="BC44" s="7"/>
      <c r="BD44" s="7"/>
      <c r="BE44" s="7"/>
      <c r="BF44" s="7"/>
      <c r="BG44" s="7"/>
      <c r="BH44" s="7"/>
      <c r="BI44" s="7"/>
      <c r="BJ44" s="7"/>
      <c r="BK44" s="7"/>
      <c r="BL44" s="7"/>
      <c r="BM44" s="7"/>
    </row>
    <row r="45" spans="1:65" s="22" customFormat="1" ht="49.9" customHeight="1" x14ac:dyDescent="0.2">
      <c r="A45" s="405"/>
      <c r="B45" s="407"/>
      <c r="C45" s="355"/>
      <c r="D45" s="335"/>
      <c r="E45" s="335"/>
      <c r="F45" s="355"/>
      <c r="G45" s="337"/>
      <c r="H45" s="337"/>
      <c r="I45" s="334"/>
      <c r="J45" s="324" t="s">
        <v>85</v>
      </c>
      <c r="K45" s="160">
        <v>0.2</v>
      </c>
      <c r="L45" s="89" t="s">
        <v>35</v>
      </c>
      <c r="M45" s="90">
        <v>0</v>
      </c>
      <c r="N45" s="90">
        <v>0.3</v>
      </c>
      <c r="O45" s="90">
        <v>0.6</v>
      </c>
      <c r="P45" s="146">
        <v>1</v>
      </c>
      <c r="Q45" s="6">
        <f t="shared" si="1"/>
        <v>0</v>
      </c>
      <c r="R45" s="6">
        <f t="shared" si="2"/>
        <v>0.06</v>
      </c>
      <c r="S45" s="6">
        <f t="shared" si="3"/>
        <v>0.12</v>
      </c>
      <c r="T45" s="6">
        <f t="shared" si="4"/>
        <v>0.2</v>
      </c>
      <c r="U45" s="149">
        <f t="shared" si="5"/>
        <v>0.2</v>
      </c>
      <c r="V45" s="310"/>
      <c r="W45" s="310"/>
      <c r="X45" s="310"/>
      <c r="Y45" s="310"/>
      <c r="Z45" s="398"/>
      <c r="AA45" s="359"/>
      <c r="AB45" s="398"/>
      <c r="AW45" s="7"/>
      <c r="AX45" s="7"/>
      <c r="AY45" s="7"/>
      <c r="AZ45" s="7"/>
      <c r="BA45" s="7"/>
      <c r="BB45" s="7"/>
      <c r="BC45" s="7"/>
      <c r="BD45" s="7"/>
      <c r="BE45" s="7"/>
      <c r="BF45" s="7"/>
      <c r="BG45" s="7"/>
      <c r="BH45" s="7"/>
      <c r="BI45" s="7"/>
      <c r="BJ45" s="7"/>
      <c r="BK45" s="7"/>
      <c r="BL45" s="7"/>
      <c r="BM45" s="7"/>
    </row>
    <row r="46" spans="1:65" s="22" customFormat="1" ht="49.9" customHeight="1" x14ac:dyDescent="0.2">
      <c r="A46" s="405"/>
      <c r="B46" s="407"/>
      <c r="C46" s="355"/>
      <c r="D46" s="335"/>
      <c r="E46" s="335"/>
      <c r="F46" s="356"/>
      <c r="G46" s="337"/>
      <c r="H46" s="337"/>
      <c r="I46" s="334"/>
      <c r="J46" s="324"/>
      <c r="K46" s="167">
        <v>0.2</v>
      </c>
      <c r="L46" s="162" t="s">
        <v>39</v>
      </c>
      <c r="M46" s="91">
        <v>0</v>
      </c>
      <c r="N46" s="91">
        <v>0</v>
      </c>
      <c r="O46" s="91">
        <v>0</v>
      </c>
      <c r="P46" s="147">
        <v>0</v>
      </c>
      <c r="Q46" s="165">
        <f t="shared" si="1"/>
        <v>0</v>
      </c>
      <c r="R46" s="165">
        <f t="shared" si="2"/>
        <v>0</v>
      </c>
      <c r="S46" s="165">
        <f t="shared" si="3"/>
        <v>0</v>
      </c>
      <c r="T46" s="165">
        <f t="shared" si="4"/>
        <v>0</v>
      </c>
      <c r="U46" s="166">
        <f t="shared" si="5"/>
        <v>0</v>
      </c>
      <c r="V46" s="311"/>
      <c r="W46" s="311"/>
      <c r="X46" s="311"/>
      <c r="Y46" s="311"/>
      <c r="Z46" s="398"/>
      <c r="AA46" s="367"/>
      <c r="AB46" s="398"/>
      <c r="AW46" s="7"/>
      <c r="AX46" s="7"/>
      <c r="AY46" s="7"/>
      <c r="AZ46" s="7"/>
      <c r="BA46" s="7"/>
      <c r="BB46" s="7"/>
      <c r="BC46" s="7"/>
      <c r="BD46" s="7"/>
      <c r="BE46" s="7"/>
      <c r="BF46" s="7"/>
      <c r="BG46" s="7"/>
      <c r="BH46" s="7"/>
      <c r="BI46" s="7"/>
      <c r="BJ46" s="7"/>
      <c r="BK46" s="7"/>
      <c r="BL46" s="7"/>
      <c r="BM46" s="7"/>
    </row>
    <row r="47" spans="1:65" s="22" customFormat="1" ht="49.9" customHeight="1" x14ac:dyDescent="0.2">
      <c r="A47" s="405"/>
      <c r="B47" s="407"/>
      <c r="C47" s="355"/>
      <c r="D47" s="335" t="s">
        <v>86</v>
      </c>
      <c r="E47" s="335" t="s">
        <v>87</v>
      </c>
      <c r="F47" s="354">
        <v>7</v>
      </c>
      <c r="G47" s="337" t="s">
        <v>88</v>
      </c>
      <c r="H47" s="337" t="s">
        <v>89</v>
      </c>
      <c r="I47" s="334">
        <f>W47</f>
        <v>0.46</v>
      </c>
      <c r="J47" s="360" t="s">
        <v>90</v>
      </c>
      <c r="K47" s="160">
        <v>0.3</v>
      </c>
      <c r="L47" s="93" t="s">
        <v>35</v>
      </c>
      <c r="M47" s="94">
        <v>0.1</v>
      </c>
      <c r="N47" s="94">
        <v>0.8</v>
      </c>
      <c r="O47" s="94">
        <v>1</v>
      </c>
      <c r="P47" s="146">
        <v>1</v>
      </c>
      <c r="Q47" s="6">
        <f t="shared" si="1"/>
        <v>0.03</v>
      </c>
      <c r="R47" s="6">
        <f t="shared" si="2"/>
        <v>0.24</v>
      </c>
      <c r="S47" s="6">
        <f t="shared" si="3"/>
        <v>0.3</v>
      </c>
      <c r="T47" s="6">
        <f t="shared" si="4"/>
        <v>0.3</v>
      </c>
      <c r="U47" s="149">
        <f t="shared" si="5"/>
        <v>0.3</v>
      </c>
      <c r="V47" s="361">
        <f>+Q48+Q50+Q52</f>
        <v>0.11000000000000001</v>
      </c>
      <c r="W47" s="361">
        <f t="shared" ref="W47:Y47" si="7">+R48+R50+R52</f>
        <v>0.46</v>
      </c>
      <c r="X47" s="361">
        <f t="shared" si="7"/>
        <v>0</v>
      </c>
      <c r="Y47" s="361">
        <f t="shared" si="7"/>
        <v>0</v>
      </c>
      <c r="Z47" s="398"/>
      <c r="AA47" s="358" t="s">
        <v>91</v>
      </c>
      <c r="AB47" s="398"/>
      <c r="AW47" s="7"/>
      <c r="AX47" s="7"/>
      <c r="AY47" s="7"/>
      <c r="AZ47" s="7"/>
      <c r="BA47" s="7"/>
      <c r="BB47" s="7"/>
      <c r="BC47" s="7"/>
      <c r="BD47" s="7"/>
      <c r="BE47" s="7"/>
      <c r="BF47" s="7"/>
      <c r="BG47" s="7"/>
      <c r="BH47" s="7"/>
      <c r="BI47" s="7"/>
      <c r="BJ47" s="7"/>
      <c r="BK47" s="7"/>
      <c r="BL47" s="7"/>
      <c r="BM47" s="7"/>
    </row>
    <row r="48" spans="1:65" s="22" customFormat="1" ht="49.9" customHeight="1" x14ac:dyDescent="0.2">
      <c r="A48" s="405"/>
      <c r="B48" s="407"/>
      <c r="C48" s="355"/>
      <c r="D48" s="335"/>
      <c r="E48" s="335"/>
      <c r="F48" s="355"/>
      <c r="G48" s="337"/>
      <c r="H48" s="337"/>
      <c r="I48" s="334"/>
      <c r="J48" s="360"/>
      <c r="K48" s="167">
        <v>0.3</v>
      </c>
      <c r="L48" s="162" t="s">
        <v>39</v>
      </c>
      <c r="M48" s="91">
        <v>0.1</v>
      </c>
      <c r="N48" s="91">
        <v>0.8</v>
      </c>
      <c r="O48" s="91">
        <v>0</v>
      </c>
      <c r="P48" s="147">
        <v>0</v>
      </c>
      <c r="Q48" s="165">
        <f t="shared" si="1"/>
        <v>0.03</v>
      </c>
      <c r="R48" s="165">
        <f t="shared" si="2"/>
        <v>0.24</v>
      </c>
      <c r="S48" s="165">
        <f t="shared" si="3"/>
        <v>0</v>
      </c>
      <c r="T48" s="165">
        <f t="shared" si="4"/>
        <v>0</v>
      </c>
      <c r="U48" s="166">
        <f t="shared" si="5"/>
        <v>0.24</v>
      </c>
      <c r="V48" s="362"/>
      <c r="W48" s="362"/>
      <c r="X48" s="362"/>
      <c r="Y48" s="362"/>
      <c r="Z48" s="398"/>
      <c r="AA48" s="359"/>
      <c r="AB48" s="398"/>
      <c r="AW48" s="7"/>
      <c r="AX48" s="7"/>
      <c r="AY48" s="7"/>
      <c r="AZ48" s="7"/>
      <c r="BA48" s="7"/>
      <c r="BB48" s="7"/>
      <c r="BC48" s="7"/>
      <c r="BD48" s="7"/>
      <c r="BE48" s="7"/>
      <c r="BF48" s="7"/>
      <c r="BG48" s="7"/>
      <c r="BH48" s="7"/>
      <c r="BI48" s="7"/>
      <c r="BJ48" s="7"/>
      <c r="BK48" s="7"/>
      <c r="BL48" s="7"/>
      <c r="BM48" s="7"/>
    </row>
    <row r="49" spans="1:65" s="22" customFormat="1" ht="49.9" customHeight="1" x14ac:dyDescent="0.2">
      <c r="A49" s="405"/>
      <c r="B49" s="407"/>
      <c r="C49" s="355"/>
      <c r="D49" s="335"/>
      <c r="E49" s="335"/>
      <c r="F49" s="355"/>
      <c r="G49" s="337"/>
      <c r="H49" s="337"/>
      <c r="I49" s="334"/>
      <c r="J49" s="360" t="s">
        <v>92</v>
      </c>
      <c r="K49" s="160">
        <v>0.4</v>
      </c>
      <c r="L49" s="93" t="s">
        <v>35</v>
      </c>
      <c r="M49" s="94">
        <v>0.2</v>
      </c>
      <c r="N49" s="94">
        <v>0.55000000000000004</v>
      </c>
      <c r="O49" s="94">
        <v>0.85</v>
      </c>
      <c r="P49" s="146">
        <v>1</v>
      </c>
      <c r="Q49" s="6">
        <f t="shared" si="1"/>
        <v>8.0000000000000016E-2</v>
      </c>
      <c r="R49" s="6">
        <f t="shared" si="2"/>
        <v>0.22000000000000003</v>
      </c>
      <c r="S49" s="6">
        <f t="shared" si="3"/>
        <v>0.34</v>
      </c>
      <c r="T49" s="6">
        <f t="shared" si="4"/>
        <v>0.4</v>
      </c>
      <c r="U49" s="149">
        <f t="shared" si="5"/>
        <v>0.4</v>
      </c>
      <c r="V49" s="362"/>
      <c r="W49" s="362"/>
      <c r="X49" s="362"/>
      <c r="Y49" s="362"/>
      <c r="Z49" s="398"/>
      <c r="AA49" s="359"/>
      <c r="AB49" s="398"/>
      <c r="AW49" s="7"/>
      <c r="AX49" s="7"/>
      <c r="AY49" s="7"/>
      <c r="AZ49" s="7"/>
      <c r="BA49" s="7"/>
      <c r="BB49" s="7"/>
      <c r="BC49" s="7"/>
      <c r="BD49" s="7"/>
      <c r="BE49" s="7"/>
      <c r="BF49" s="7"/>
      <c r="BG49" s="7"/>
      <c r="BH49" s="7"/>
      <c r="BI49" s="7"/>
      <c r="BJ49" s="7"/>
      <c r="BK49" s="7"/>
      <c r="BL49" s="7"/>
      <c r="BM49" s="7"/>
    </row>
    <row r="50" spans="1:65" s="22" customFormat="1" ht="49.9" customHeight="1" x14ac:dyDescent="0.2">
      <c r="A50" s="405"/>
      <c r="B50" s="407"/>
      <c r="C50" s="355"/>
      <c r="D50" s="335"/>
      <c r="E50" s="335"/>
      <c r="F50" s="355"/>
      <c r="G50" s="337"/>
      <c r="H50" s="337"/>
      <c r="I50" s="334"/>
      <c r="J50" s="360"/>
      <c r="K50" s="167">
        <v>0.4</v>
      </c>
      <c r="L50" s="162" t="s">
        <v>39</v>
      </c>
      <c r="M50" s="91">
        <v>0.2</v>
      </c>
      <c r="N50" s="91">
        <v>0.55000000000000004</v>
      </c>
      <c r="O50" s="91">
        <v>0</v>
      </c>
      <c r="P50" s="147">
        <v>0</v>
      </c>
      <c r="Q50" s="165">
        <f t="shared" si="1"/>
        <v>8.0000000000000016E-2</v>
      </c>
      <c r="R50" s="165">
        <f t="shared" si="2"/>
        <v>0.22000000000000003</v>
      </c>
      <c r="S50" s="165">
        <f t="shared" si="3"/>
        <v>0</v>
      </c>
      <c r="T50" s="165">
        <f t="shared" si="4"/>
        <v>0</v>
      </c>
      <c r="U50" s="166">
        <f t="shared" si="5"/>
        <v>0.22000000000000003</v>
      </c>
      <c r="V50" s="362"/>
      <c r="W50" s="362"/>
      <c r="X50" s="362"/>
      <c r="Y50" s="362"/>
      <c r="Z50" s="398"/>
      <c r="AA50" s="359"/>
      <c r="AB50" s="398"/>
      <c r="AW50" s="7"/>
      <c r="AX50" s="7"/>
      <c r="AY50" s="7"/>
      <c r="AZ50" s="7"/>
      <c r="BA50" s="7"/>
      <c r="BB50" s="7"/>
      <c r="BC50" s="7"/>
      <c r="BD50" s="7"/>
      <c r="BE50" s="7"/>
      <c r="BF50" s="7"/>
      <c r="BG50" s="7"/>
      <c r="BH50" s="7"/>
      <c r="BI50" s="7"/>
      <c r="BJ50" s="7"/>
      <c r="BK50" s="7"/>
      <c r="BL50" s="7"/>
      <c r="BM50" s="7"/>
    </row>
    <row r="51" spans="1:65" s="22" customFormat="1" ht="49.9" customHeight="1" x14ac:dyDescent="0.2">
      <c r="A51" s="405"/>
      <c r="B51" s="407"/>
      <c r="C51" s="355"/>
      <c r="D51" s="335"/>
      <c r="E51" s="335"/>
      <c r="F51" s="355"/>
      <c r="G51" s="337"/>
      <c r="H51" s="337"/>
      <c r="I51" s="334"/>
      <c r="J51" s="360" t="s">
        <v>93</v>
      </c>
      <c r="K51" s="160">
        <v>0.3</v>
      </c>
      <c r="L51" s="93" t="s">
        <v>35</v>
      </c>
      <c r="M51" s="94">
        <v>0</v>
      </c>
      <c r="N51" s="94">
        <v>0</v>
      </c>
      <c r="O51" s="94">
        <v>0</v>
      </c>
      <c r="P51" s="146">
        <v>1</v>
      </c>
      <c r="Q51" s="6">
        <f t="shared" si="1"/>
        <v>0</v>
      </c>
      <c r="R51" s="6">
        <f t="shared" si="2"/>
        <v>0</v>
      </c>
      <c r="S51" s="6">
        <f t="shared" si="3"/>
        <v>0</v>
      </c>
      <c r="T51" s="6">
        <f t="shared" si="4"/>
        <v>0.3</v>
      </c>
      <c r="U51" s="149">
        <f t="shared" si="5"/>
        <v>0.3</v>
      </c>
      <c r="V51" s="362"/>
      <c r="W51" s="362"/>
      <c r="X51" s="362"/>
      <c r="Y51" s="362"/>
      <c r="Z51" s="398"/>
      <c r="AA51" s="359"/>
      <c r="AB51" s="398"/>
      <c r="AW51" s="7"/>
      <c r="AX51" s="7"/>
      <c r="AY51" s="7"/>
      <c r="AZ51" s="7"/>
      <c r="BA51" s="7"/>
      <c r="BB51" s="7"/>
      <c r="BC51" s="7"/>
      <c r="BD51" s="7"/>
      <c r="BE51" s="7"/>
      <c r="BF51" s="7"/>
      <c r="BG51" s="7"/>
      <c r="BH51" s="7"/>
      <c r="BI51" s="7"/>
      <c r="BJ51" s="7"/>
      <c r="BK51" s="7"/>
      <c r="BL51" s="7"/>
      <c r="BM51" s="7"/>
    </row>
    <row r="52" spans="1:65" s="22" customFormat="1" ht="49.9" customHeight="1" x14ac:dyDescent="0.2">
      <c r="A52" s="405"/>
      <c r="B52" s="407"/>
      <c r="C52" s="355"/>
      <c r="D52" s="335"/>
      <c r="E52" s="335"/>
      <c r="F52" s="356"/>
      <c r="G52" s="337"/>
      <c r="H52" s="337"/>
      <c r="I52" s="334"/>
      <c r="J52" s="360"/>
      <c r="K52" s="167">
        <v>0.3</v>
      </c>
      <c r="L52" s="162" t="s">
        <v>39</v>
      </c>
      <c r="M52" s="91">
        <v>0</v>
      </c>
      <c r="N52" s="91">
        <v>0</v>
      </c>
      <c r="O52" s="91">
        <v>0</v>
      </c>
      <c r="P52" s="147">
        <v>0</v>
      </c>
      <c r="Q52" s="165">
        <f t="shared" si="1"/>
        <v>0</v>
      </c>
      <c r="R52" s="165">
        <f t="shared" si="2"/>
        <v>0</v>
      </c>
      <c r="S52" s="165">
        <f t="shared" si="3"/>
        <v>0</v>
      </c>
      <c r="T52" s="165">
        <f t="shared" si="4"/>
        <v>0</v>
      </c>
      <c r="U52" s="166">
        <f t="shared" si="5"/>
        <v>0</v>
      </c>
      <c r="V52" s="363"/>
      <c r="W52" s="363"/>
      <c r="X52" s="363"/>
      <c r="Y52" s="363"/>
      <c r="Z52" s="398"/>
      <c r="AA52" s="359"/>
      <c r="AB52" s="398"/>
      <c r="AW52" s="7"/>
      <c r="AX52" s="7"/>
      <c r="AY52" s="7"/>
      <c r="AZ52" s="7"/>
      <c r="BA52" s="7"/>
      <c r="BB52" s="7"/>
      <c r="BC52" s="7"/>
      <c r="BD52" s="7"/>
      <c r="BE52" s="7"/>
      <c r="BF52" s="7"/>
      <c r="BG52" s="7"/>
      <c r="BH52" s="7"/>
      <c r="BI52" s="7"/>
      <c r="BJ52" s="7"/>
      <c r="BK52" s="7"/>
      <c r="BL52" s="7"/>
      <c r="BM52" s="7"/>
    </row>
    <row r="53" spans="1:65" s="22" customFormat="1" ht="49.9" customHeight="1" x14ac:dyDescent="0.2">
      <c r="A53" s="405"/>
      <c r="B53" s="407"/>
      <c r="C53" s="355"/>
      <c r="D53" s="335"/>
      <c r="E53" s="335" t="s">
        <v>94</v>
      </c>
      <c r="F53" s="354">
        <v>8</v>
      </c>
      <c r="G53" s="373" t="s">
        <v>95</v>
      </c>
      <c r="H53" s="373" t="s">
        <v>96</v>
      </c>
      <c r="I53" s="334">
        <f>W53</f>
        <v>0.03</v>
      </c>
      <c r="J53" s="366" t="s">
        <v>97</v>
      </c>
      <c r="K53" s="160">
        <v>0.3</v>
      </c>
      <c r="L53" s="93" t="s">
        <v>35</v>
      </c>
      <c r="M53" s="94">
        <v>0</v>
      </c>
      <c r="N53" s="94">
        <v>0</v>
      </c>
      <c r="O53" s="94">
        <v>1</v>
      </c>
      <c r="P53" s="146">
        <v>1</v>
      </c>
      <c r="Q53" s="6">
        <f t="shared" si="1"/>
        <v>0</v>
      </c>
      <c r="R53" s="6">
        <f t="shared" si="2"/>
        <v>0</v>
      </c>
      <c r="S53" s="6">
        <f t="shared" si="3"/>
        <v>0.3</v>
      </c>
      <c r="T53" s="6">
        <f t="shared" si="4"/>
        <v>0.3</v>
      </c>
      <c r="U53" s="149">
        <f t="shared" si="5"/>
        <v>0.3</v>
      </c>
      <c r="V53" s="361">
        <f>+Q54+Q56+Q58</f>
        <v>0</v>
      </c>
      <c r="W53" s="361">
        <f>+R54+R56+R58</f>
        <v>0.03</v>
      </c>
      <c r="X53" s="361">
        <f t="shared" ref="X53:Y53" si="8">+S54+S56+S58</f>
        <v>0</v>
      </c>
      <c r="Y53" s="361">
        <f t="shared" si="8"/>
        <v>0</v>
      </c>
      <c r="Z53" s="398"/>
      <c r="AA53" s="359"/>
      <c r="AB53" s="398"/>
      <c r="AW53" s="7"/>
      <c r="AX53" s="7"/>
      <c r="AY53" s="7"/>
      <c r="AZ53" s="7"/>
      <c r="BA53" s="7"/>
      <c r="BB53" s="7"/>
      <c r="BC53" s="7"/>
      <c r="BD53" s="7"/>
      <c r="BE53" s="7"/>
      <c r="BF53" s="7"/>
      <c r="BG53" s="7"/>
      <c r="BH53" s="7"/>
      <c r="BI53" s="7"/>
      <c r="BJ53" s="7"/>
      <c r="BK53" s="7"/>
      <c r="BL53" s="7"/>
      <c r="BM53" s="7"/>
    </row>
    <row r="54" spans="1:65" s="22" customFormat="1" ht="49.9" customHeight="1" x14ac:dyDescent="0.2">
      <c r="A54" s="405"/>
      <c r="B54" s="407"/>
      <c r="C54" s="355"/>
      <c r="D54" s="335"/>
      <c r="E54" s="335"/>
      <c r="F54" s="355"/>
      <c r="G54" s="337"/>
      <c r="H54" s="337"/>
      <c r="I54" s="334"/>
      <c r="J54" s="366"/>
      <c r="K54" s="167">
        <v>0.3</v>
      </c>
      <c r="L54" s="162" t="s">
        <v>39</v>
      </c>
      <c r="M54" s="91">
        <v>0</v>
      </c>
      <c r="N54" s="91">
        <v>0</v>
      </c>
      <c r="O54" s="91">
        <v>0</v>
      </c>
      <c r="P54" s="147">
        <v>0</v>
      </c>
      <c r="Q54" s="165">
        <f t="shared" si="1"/>
        <v>0</v>
      </c>
      <c r="R54" s="165">
        <f t="shared" si="2"/>
        <v>0</v>
      </c>
      <c r="S54" s="165">
        <f t="shared" si="3"/>
        <v>0</v>
      </c>
      <c r="T54" s="165">
        <f t="shared" si="4"/>
        <v>0</v>
      </c>
      <c r="U54" s="166">
        <f t="shared" si="5"/>
        <v>0</v>
      </c>
      <c r="V54" s="362"/>
      <c r="W54" s="362"/>
      <c r="X54" s="362"/>
      <c r="Y54" s="362"/>
      <c r="Z54" s="398"/>
      <c r="AA54" s="359"/>
      <c r="AB54" s="398"/>
      <c r="AW54" s="7"/>
      <c r="AX54" s="7"/>
      <c r="AY54" s="7"/>
      <c r="AZ54" s="7"/>
      <c r="BA54" s="7"/>
      <c r="BB54" s="7"/>
      <c r="BC54" s="7"/>
      <c r="BD54" s="7"/>
      <c r="BE54" s="7"/>
      <c r="BF54" s="7"/>
      <c r="BG54" s="7"/>
      <c r="BH54" s="7"/>
      <c r="BI54" s="7"/>
      <c r="BJ54" s="7"/>
      <c r="BK54" s="7"/>
      <c r="BL54" s="7"/>
      <c r="BM54" s="7"/>
    </row>
    <row r="55" spans="1:65" s="22" customFormat="1" ht="49.9" customHeight="1" x14ac:dyDescent="0.2">
      <c r="A55" s="405"/>
      <c r="B55" s="407"/>
      <c r="C55" s="355"/>
      <c r="D55" s="335"/>
      <c r="E55" s="335"/>
      <c r="F55" s="355"/>
      <c r="G55" s="337"/>
      <c r="H55" s="337"/>
      <c r="I55" s="334"/>
      <c r="J55" s="366" t="s">
        <v>98</v>
      </c>
      <c r="K55" s="160">
        <v>0.4</v>
      </c>
      <c r="L55" s="93" t="s">
        <v>35</v>
      </c>
      <c r="M55" s="94">
        <v>0</v>
      </c>
      <c r="N55" s="94">
        <v>0</v>
      </c>
      <c r="O55" s="94">
        <v>0</v>
      </c>
      <c r="P55" s="146">
        <v>1</v>
      </c>
      <c r="Q55" s="6">
        <f t="shared" si="1"/>
        <v>0</v>
      </c>
      <c r="R55" s="6">
        <f t="shared" si="2"/>
        <v>0</v>
      </c>
      <c r="S55" s="6">
        <f t="shared" si="3"/>
        <v>0</v>
      </c>
      <c r="T55" s="6">
        <f t="shared" si="4"/>
        <v>0.4</v>
      </c>
      <c r="U55" s="149">
        <f t="shared" si="5"/>
        <v>0.4</v>
      </c>
      <c r="V55" s="362"/>
      <c r="W55" s="362"/>
      <c r="X55" s="362"/>
      <c r="Y55" s="362"/>
      <c r="Z55" s="398"/>
      <c r="AA55" s="359"/>
      <c r="AB55" s="398"/>
      <c r="AW55" s="7"/>
      <c r="AX55" s="7"/>
      <c r="AY55" s="7"/>
      <c r="AZ55" s="7"/>
      <c r="BA55" s="7"/>
      <c r="BB55" s="7"/>
      <c r="BC55" s="7"/>
      <c r="BD55" s="7"/>
      <c r="BE55" s="7"/>
      <c r="BF55" s="7"/>
      <c r="BG55" s="7"/>
      <c r="BH55" s="7"/>
      <c r="BI55" s="7"/>
      <c r="BJ55" s="7"/>
      <c r="BK55" s="7"/>
      <c r="BL55" s="7"/>
      <c r="BM55" s="7"/>
    </row>
    <row r="56" spans="1:65" s="22" customFormat="1" ht="49.9" customHeight="1" x14ac:dyDescent="0.2">
      <c r="A56" s="405"/>
      <c r="B56" s="407"/>
      <c r="C56" s="355"/>
      <c r="D56" s="335"/>
      <c r="E56" s="335"/>
      <c r="F56" s="355"/>
      <c r="G56" s="337"/>
      <c r="H56" s="337"/>
      <c r="I56" s="334"/>
      <c r="J56" s="366"/>
      <c r="K56" s="167">
        <v>0.4</v>
      </c>
      <c r="L56" s="162" t="s">
        <v>39</v>
      </c>
      <c r="M56" s="91">
        <v>0</v>
      </c>
      <c r="N56" s="91">
        <v>0</v>
      </c>
      <c r="O56" s="91">
        <v>0</v>
      </c>
      <c r="P56" s="147">
        <v>0</v>
      </c>
      <c r="Q56" s="165">
        <f t="shared" si="1"/>
        <v>0</v>
      </c>
      <c r="R56" s="165">
        <f t="shared" si="2"/>
        <v>0</v>
      </c>
      <c r="S56" s="165">
        <f t="shared" si="3"/>
        <v>0</v>
      </c>
      <c r="T56" s="165">
        <f t="shared" si="4"/>
        <v>0</v>
      </c>
      <c r="U56" s="166">
        <f t="shared" si="5"/>
        <v>0</v>
      </c>
      <c r="V56" s="362"/>
      <c r="W56" s="362"/>
      <c r="X56" s="362"/>
      <c r="Y56" s="362"/>
      <c r="Z56" s="398"/>
      <c r="AA56" s="359"/>
      <c r="AB56" s="398"/>
      <c r="AW56" s="7"/>
      <c r="AX56" s="7"/>
      <c r="AY56" s="7"/>
      <c r="AZ56" s="7"/>
      <c r="BA56" s="7"/>
      <c r="BB56" s="7"/>
      <c r="BC56" s="7"/>
      <c r="BD56" s="7"/>
      <c r="BE56" s="7"/>
      <c r="BF56" s="7"/>
      <c r="BG56" s="7"/>
      <c r="BH56" s="7"/>
      <c r="BI56" s="7"/>
      <c r="BJ56" s="7"/>
      <c r="BK56" s="7"/>
      <c r="BL56" s="7"/>
      <c r="BM56" s="7"/>
    </row>
    <row r="57" spans="1:65" s="22" customFormat="1" ht="49.9" customHeight="1" x14ac:dyDescent="0.2">
      <c r="A57" s="405"/>
      <c r="B57" s="407"/>
      <c r="C57" s="355"/>
      <c r="D57" s="335"/>
      <c r="E57" s="335"/>
      <c r="F57" s="355"/>
      <c r="G57" s="337"/>
      <c r="H57" s="337"/>
      <c r="I57" s="334"/>
      <c r="J57" s="317" t="s">
        <v>99</v>
      </c>
      <c r="K57" s="160">
        <v>0.3</v>
      </c>
      <c r="L57" s="93" t="s">
        <v>35</v>
      </c>
      <c r="M57" s="94">
        <v>0</v>
      </c>
      <c r="N57" s="218">
        <v>0.1</v>
      </c>
      <c r="O57" s="94">
        <v>0.6</v>
      </c>
      <c r="P57" s="146">
        <v>1</v>
      </c>
      <c r="Q57" s="6">
        <f t="shared" si="1"/>
        <v>0</v>
      </c>
      <c r="R57" s="6">
        <f t="shared" si="2"/>
        <v>0.03</v>
      </c>
      <c r="S57" s="6">
        <f t="shared" si="3"/>
        <v>0.18</v>
      </c>
      <c r="T57" s="6">
        <f t="shared" si="4"/>
        <v>0.3</v>
      </c>
      <c r="U57" s="149">
        <f t="shared" si="5"/>
        <v>0.3</v>
      </c>
      <c r="V57" s="362"/>
      <c r="W57" s="362"/>
      <c r="X57" s="362"/>
      <c r="Y57" s="362"/>
      <c r="Z57" s="398"/>
      <c r="AA57" s="359"/>
      <c r="AB57" s="398"/>
      <c r="AW57" s="7"/>
      <c r="AX57" s="7"/>
      <c r="AY57" s="7"/>
      <c r="AZ57" s="7"/>
      <c r="BA57" s="7"/>
      <c r="BB57" s="7"/>
      <c r="BC57" s="7"/>
      <c r="BD57" s="7"/>
      <c r="BE57" s="7"/>
      <c r="BF57" s="7"/>
      <c r="BG57" s="7"/>
      <c r="BH57" s="7"/>
      <c r="BI57" s="7"/>
      <c r="BJ57" s="7"/>
      <c r="BK57" s="7"/>
      <c r="BL57" s="7"/>
      <c r="BM57" s="7"/>
    </row>
    <row r="58" spans="1:65" s="22" customFormat="1" ht="49.9" customHeight="1" x14ac:dyDescent="0.2">
      <c r="A58" s="405"/>
      <c r="B58" s="407"/>
      <c r="C58" s="355"/>
      <c r="D58" s="335"/>
      <c r="E58" s="335"/>
      <c r="F58" s="356"/>
      <c r="G58" s="337"/>
      <c r="H58" s="337"/>
      <c r="I58" s="334"/>
      <c r="J58" s="366"/>
      <c r="K58" s="167">
        <v>0.3</v>
      </c>
      <c r="L58" s="162" t="s">
        <v>39</v>
      </c>
      <c r="M58" s="91">
        <v>0</v>
      </c>
      <c r="N58" s="91">
        <v>0.1</v>
      </c>
      <c r="O58" s="91">
        <v>0</v>
      </c>
      <c r="P58" s="147">
        <v>0</v>
      </c>
      <c r="Q58" s="165">
        <f t="shared" si="1"/>
        <v>0</v>
      </c>
      <c r="R58" s="165">
        <f t="shared" si="2"/>
        <v>0.03</v>
      </c>
      <c r="S58" s="165">
        <f t="shared" si="3"/>
        <v>0</v>
      </c>
      <c r="T58" s="165">
        <f t="shared" si="4"/>
        <v>0</v>
      </c>
      <c r="U58" s="166">
        <f t="shared" si="5"/>
        <v>0.03</v>
      </c>
      <c r="V58" s="363"/>
      <c r="W58" s="363"/>
      <c r="X58" s="363"/>
      <c r="Y58" s="363"/>
      <c r="Z58" s="398"/>
      <c r="AA58" s="359"/>
      <c r="AB58" s="398"/>
      <c r="AW58" s="7"/>
      <c r="AX58" s="7"/>
      <c r="AY58" s="7"/>
      <c r="AZ58" s="7"/>
      <c r="BA58" s="7"/>
      <c r="BB58" s="7"/>
      <c r="BC58" s="7"/>
      <c r="BD58" s="7"/>
      <c r="BE58" s="7"/>
      <c r="BF58" s="7"/>
      <c r="BG58" s="7"/>
      <c r="BH58" s="7"/>
      <c r="BI58" s="7"/>
      <c r="BJ58" s="7"/>
      <c r="BK58" s="7"/>
      <c r="BL58" s="7"/>
      <c r="BM58" s="7"/>
    </row>
    <row r="59" spans="1:65" s="22" customFormat="1" ht="61.9" customHeight="1" x14ac:dyDescent="0.2">
      <c r="A59" s="405"/>
      <c r="B59" s="407"/>
      <c r="C59" s="355"/>
      <c r="D59" s="335"/>
      <c r="E59" s="376" t="s">
        <v>100</v>
      </c>
      <c r="F59" s="379">
        <v>9</v>
      </c>
      <c r="G59" s="382" t="s">
        <v>101</v>
      </c>
      <c r="H59" s="384" t="s">
        <v>102</v>
      </c>
      <c r="I59" s="342">
        <f>W59</f>
        <v>0.2</v>
      </c>
      <c r="J59" s="345" t="s">
        <v>103</v>
      </c>
      <c r="K59" s="160">
        <v>0.4</v>
      </c>
      <c r="L59" s="93" t="s">
        <v>35</v>
      </c>
      <c r="M59" s="94">
        <v>0</v>
      </c>
      <c r="N59" s="94">
        <v>0.5</v>
      </c>
      <c r="O59" s="94">
        <v>0.75</v>
      </c>
      <c r="P59" s="146">
        <v>1</v>
      </c>
      <c r="Q59" s="6">
        <f t="shared" si="1"/>
        <v>0</v>
      </c>
      <c r="R59" s="6">
        <f t="shared" si="2"/>
        <v>0.2</v>
      </c>
      <c r="S59" s="6">
        <f t="shared" si="3"/>
        <v>0.30000000000000004</v>
      </c>
      <c r="T59" s="6">
        <f t="shared" si="4"/>
        <v>0.4</v>
      </c>
      <c r="U59" s="149">
        <f t="shared" si="5"/>
        <v>0.4</v>
      </c>
      <c r="V59" s="361">
        <f>+Q60+Q62</f>
        <v>1.2E-2</v>
      </c>
      <c r="W59" s="361">
        <f t="shared" ref="W59:Y59" si="9">+R60+R62</f>
        <v>0.2</v>
      </c>
      <c r="X59" s="361">
        <f t="shared" si="9"/>
        <v>0</v>
      </c>
      <c r="Y59" s="361">
        <f t="shared" si="9"/>
        <v>0</v>
      </c>
      <c r="Z59" s="398"/>
      <c r="AA59" s="359"/>
      <c r="AB59" s="398"/>
      <c r="AW59" s="7"/>
      <c r="AX59" s="7"/>
      <c r="AY59" s="7"/>
      <c r="AZ59" s="7"/>
      <c r="BA59" s="7"/>
      <c r="BB59" s="7"/>
      <c r="BC59" s="7"/>
      <c r="BD59" s="7"/>
      <c r="BE59" s="7"/>
      <c r="BF59" s="7"/>
      <c r="BG59" s="7"/>
      <c r="BH59" s="7"/>
      <c r="BI59" s="7"/>
      <c r="BJ59" s="7"/>
      <c r="BK59" s="7"/>
      <c r="BL59" s="7"/>
      <c r="BM59" s="7"/>
    </row>
    <row r="60" spans="1:65" s="22" customFormat="1" ht="49.9" customHeight="1" x14ac:dyDescent="0.2">
      <c r="A60" s="405"/>
      <c r="B60" s="407"/>
      <c r="C60" s="355"/>
      <c r="D60" s="335"/>
      <c r="E60" s="377"/>
      <c r="F60" s="380"/>
      <c r="G60" s="383"/>
      <c r="H60" s="385"/>
      <c r="I60" s="343"/>
      <c r="J60" s="346"/>
      <c r="K60" s="167">
        <v>0.4</v>
      </c>
      <c r="L60" s="162" t="s">
        <v>39</v>
      </c>
      <c r="M60" s="91">
        <v>0</v>
      </c>
      <c r="N60" s="91">
        <v>0.2</v>
      </c>
      <c r="O60" s="91">
        <v>0</v>
      </c>
      <c r="P60" s="147">
        <v>0</v>
      </c>
      <c r="Q60" s="165">
        <f t="shared" si="1"/>
        <v>0</v>
      </c>
      <c r="R60" s="165">
        <f t="shared" si="2"/>
        <v>8.0000000000000016E-2</v>
      </c>
      <c r="S60" s="165">
        <f t="shared" si="3"/>
        <v>0</v>
      </c>
      <c r="T60" s="165">
        <f t="shared" si="4"/>
        <v>0</v>
      </c>
      <c r="U60" s="166">
        <f t="shared" si="5"/>
        <v>8.0000000000000016E-2</v>
      </c>
      <c r="V60" s="362"/>
      <c r="W60" s="362"/>
      <c r="X60" s="362"/>
      <c r="Y60" s="362"/>
      <c r="Z60" s="398"/>
      <c r="AA60" s="359"/>
      <c r="AB60" s="398"/>
      <c r="AW60" s="7"/>
      <c r="AX60" s="7"/>
      <c r="AY60" s="7"/>
      <c r="AZ60" s="7"/>
      <c r="BA60" s="7"/>
      <c r="BB60" s="7"/>
      <c r="BC60" s="7"/>
      <c r="BD60" s="7"/>
      <c r="BE60" s="7"/>
      <c r="BF60" s="7"/>
      <c r="BG60" s="7"/>
      <c r="BH60" s="7"/>
      <c r="BI60" s="7"/>
      <c r="BJ60" s="7"/>
      <c r="BK60" s="7"/>
      <c r="BL60" s="7"/>
      <c r="BM60" s="7"/>
    </row>
    <row r="61" spans="1:65" s="22" customFormat="1" ht="49.9" customHeight="1" x14ac:dyDescent="0.2">
      <c r="A61" s="405"/>
      <c r="B61" s="407"/>
      <c r="C61" s="355"/>
      <c r="D61" s="335"/>
      <c r="E61" s="377"/>
      <c r="F61" s="380"/>
      <c r="G61" s="374" t="s">
        <v>104</v>
      </c>
      <c r="H61" s="385"/>
      <c r="I61" s="343"/>
      <c r="J61" s="364" t="s">
        <v>105</v>
      </c>
      <c r="K61" s="160">
        <v>0.6</v>
      </c>
      <c r="L61" s="93" t="s">
        <v>35</v>
      </c>
      <c r="M61" s="95">
        <v>0.02</v>
      </c>
      <c r="N61" s="95">
        <v>0.5</v>
      </c>
      <c r="O61" s="95">
        <v>0.75</v>
      </c>
      <c r="P61" s="220">
        <v>1</v>
      </c>
      <c r="Q61" s="6">
        <f t="shared" si="1"/>
        <v>1.2E-2</v>
      </c>
      <c r="R61" s="6">
        <f t="shared" si="2"/>
        <v>0.3</v>
      </c>
      <c r="S61" s="6">
        <f t="shared" si="3"/>
        <v>0.44999999999999996</v>
      </c>
      <c r="T61" s="6">
        <f t="shared" si="4"/>
        <v>0.6</v>
      </c>
      <c r="U61" s="149">
        <f t="shared" si="5"/>
        <v>0.6</v>
      </c>
      <c r="V61" s="362"/>
      <c r="W61" s="362"/>
      <c r="X61" s="362"/>
      <c r="Y61" s="362"/>
      <c r="Z61" s="398"/>
      <c r="AA61" s="359"/>
      <c r="AB61" s="398"/>
      <c r="AW61" s="7"/>
      <c r="AX61" s="7"/>
      <c r="AY61" s="7"/>
      <c r="AZ61" s="7"/>
      <c r="BA61" s="7"/>
      <c r="BB61" s="7"/>
      <c r="BC61" s="7"/>
      <c r="BD61" s="7"/>
      <c r="BE61" s="7"/>
      <c r="BF61" s="7"/>
      <c r="BG61" s="7"/>
      <c r="BH61" s="7"/>
      <c r="BI61" s="7"/>
      <c r="BJ61" s="7"/>
      <c r="BK61" s="7"/>
      <c r="BL61" s="7"/>
      <c r="BM61" s="7"/>
    </row>
    <row r="62" spans="1:65" s="22" customFormat="1" ht="49.9" customHeight="1" x14ac:dyDescent="0.2">
      <c r="A62" s="405"/>
      <c r="B62" s="407"/>
      <c r="C62" s="356"/>
      <c r="D62" s="335"/>
      <c r="E62" s="378"/>
      <c r="F62" s="381"/>
      <c r="G62" s="375"/>
      <c r="H62" s="386"/>
      <c r="I62" s="344"/>
      <c r="J62" s="365"/>
      <c r="K62" s="167">
        <v>0.6</v>
      </c>
      <c r="L62" s="162" t="s">
        <v>39</v>
      </c>
      <c r="M62" s="91">
        <v>0.02</v>
      </c>
      <c r="N62" s="91">
        <v>0.2</v>
      </c>
      <c r="O62" s="91">
        <v>0</v>
      </c>
      <c r="P62" s="147">
        <v>0</v>
      </c>
      <c r="Q62" s="165">
        <f t="shared" si="1"/>
        <v>1.2E-2</v>
      </c>
      <c r="R62" s="165">
        <f t="shared" si="2"/>
        <v>0.12</v>
      </c>
      <c r="S62" s="165">
        <f t="shared" si="3"/>
        <v>0</v>
      </c>
      <c r="T62" s="165">
        <f t="shared" si="4"/>
        <v>0</v>
      </c>
      <c r="U62" s="166">
        <f t="shared" si="5"/>
        <v>0.12</v>
      </c>
      <c r="V62" s="363"/>
      <c r="W62" s="363"/>
      <c r="X62" s="363"/>
      <c r="Y62" s="363"/>
      <c r="Z62" s="398"/>
      <c r="AA62" s="359"/>
      <c r="AB62" s="398"/>
      <c r="AW62" s="7"/>
      <c r="AX62" s="7"/>
      <c r="AY62" s="7"/>
      <c r="AZ62" s="7"/>
      <c r="BA62" s="7"/>
      <c r="BB62" s="7"/>
      <c r="BC62" s="7"/>
      <c r="BD62" s="7"/>
      <c r="BE62" s="7"/>
      <c r="BF62" s="7"/>
      <c r="BG62" s="7"/>
      <c r="BH62" s="7"/>
      <c r="BI62" s="7"/>
      <c r="BJ62" s="7"/>
      <c r="BK62" s="7"/>
      <c r="BL62" s="7"/>
      <c r="BM62" s="7"/>
    </row>
    <row r="63" spans="1:65" s="22" customFormat="1" ht="49.9" customHeight="1" x14ac:dyDescent="0.2">
      <c r="A63" s="405"/>
      <c r="B63" s="407"/>
      <c r="C63" s="335" t="s">
        <v>106</v>
      </c>
      <c r="D63" s="335" t="s">
        <v>107</v>
      </c>
      <c r="E63" s="353" t="s">
        <v>108</v>
      </c>
      <c r="F63" s="354">
        <v>10</v>
      </c>
      <c r="G63" s="335" t="s">
        <v>109</v>
      </c>
      <c r="H63" s="335" t="s">
        <v>110</v>
      </c>
      <c r="I63" s="352">
        <f>W63</f>
        <v>7.0000000000000007E-2</v>
      </c>
      <c r="J63" s="348" t="s">
        <v>111</v>
      </c>
      <c r="K63" s="160">
        <v>0.3</v>
      </c>
      <c r="L63" s="89" t="s">
        <v>35</v>
      </c>
      <c r="M63" s="90">
        <v>0</v>
      </c>
      <c r="N63" s="90">
        <v>0.3</v>
      </c>
      <c r="O63" s="90">
        <v>0.6</v>
      </c>
      <c r="P63" s="146">
        <v>1</v>
      </c>
      <c r="Q63" s="6">
        <f t="shared" si="1"/>
        <v>0</v>
      </c>
      <c r="R63" s="6">
        <f t="shared" si="2"/>
        <v>0.09</v>
      </c>
      <c r="S63" s="6">
        <f t="shared" si="3"/>
        <v>0.18</v>
      </c>
      <c r="T63" s="6">
        <f t="shared" si="4"/>
        <v>0.3</v>
      </c>
      <c r="U63" s="149">
        <f t="shared" si="5"/>
        <v>0.3</v>
      </c>
      <c r="V63" s="309">
        <f>+Q64+Q66+Q68</f>
        <v>0</v>
      </c>
      <c r="W63" s="309">
        <f t="shared" ref="W63:Y63" si="10">+R64+R66+R68</f>
        <v>7.0000000000000007E-2</v>
      </c>
      <c r="X63" s="309">
        <f t="shared" si="10"/>
        <v>0</v>
      </c>
      <c r="Y63" s="309">
        <f t="shared" si="10"/>
        <v>0</v>
      </c>
      <c r="Z63" s="398"/>
      <c r="AA63" s="347" t="s">
        <v>74</v>
      </c>
      <c r="AB63" s="398"/>
      <c r="AW63" s="7"/>
      <c r="AX63" s="7"/>
      <c r="AY63" s="7"/>
      <c r="AZ63" s="7"/>
      <c r="BA63" s="7"/>
      <c r="BB63" s="7"/>
      <c r="BC63" s="7"/>
      <c r="BD63" s="7"/>
      <c r="BE63" s="7"/>
      <c r="BF63" s="7"/>
      <c r="BG63" s="7"/>
      <c r="BH63" s="7"/>
      <c r="BI63" s="7"/>
      <c r="BJ63" s="7"/>
      <c r="BK63" s="7"/>
      <c r="BL63" s="7"/>
      <c r="BM63" s="7"/>
    </row>
    <row r="64" spans="1:65" s="22" customFormat="1" ht="49.9" customHeight="1" x14ac:dyDescent="0.2">
      <c r="A64" s="405"/>
      <c r="B64" s="407"/>
      <c r="C64" s="335"/>
      <c r="D64" s="335"/>
      <c r="E64" s="353"/>
      <c r="F64" s="355"/>
      <c r="G64" s="357"/>
      <c r="H64" s="335"/>
      <c r="I64" s="335"/>
      <c r="J64" s="348"/>
      <c r="K64" s="167">
        <v>0.3</v>
      </c>
      <c r="L64" s="162" t="s">
        <v>39</v>
      </c>
      <c r="M64" s="91">
        <v>0</v>
      </c>
      <c r="N64" s="91">
        <v>0.1</v>
      </c>
      <c r="O64" s="91">
        <v>0</v>
      </c>
      <c r="P64" s="147">
        <v>0</v>
      </c>
      <c r="Q64" s="165">
        <f t="shared" si="1"/>
        <v>0</v>
      </c>
      <c r="R64" s="165">
        <f t="shared" si="2"/>
        <v>0.03</v>
      </c>
      <c r="S64" s="165">
        <f t="shared" si="3"/>
        <v>0</v>
      </c>
      <c r="T64" s="165">
        <f t="shared" si="4"/>
        <v>0</v>
      </c>
      <c r="U64" s="166">
        <f t="shared" si="5"/>
        <v>0.03</v>
      </c>
      <c r="V64" s="310"/>
      <c r="W64" s="310"/>
      <c r="X64" s="310"/>
      <c r="Y64" s="310"/>
      <c r="Z64" s="398"/>
      <c r="AA64" s="347"/>
      <c r="AB64" s="398"/>
      <c r="AW64" s="7"/>
      <c r="AX64" s="7"/>
      <c r="AY64" s="7"/>
      <c r="AZ64" s="7"/>
      <c r="BA64" s="7"/>
      <c r="BB64" s="7"/>
      <c r="BC64" s="7"/>
      <c r="BD64" s="7"/>
      <c r="BE64" s="7"/>
      <c r="BF64" s="7"/>
      <c r="BG64" s="7"/>
      <c r="BH64" s="7"/>
      <c r="BI64" s="7"/>
      <c r="BJ64" s="7"/>
      <c r="BK64" s="7"/>
      <c r="BL64" s="7"/>
      <c r="BM64" s="7"/>
    </row>
    <row r="65" spans="1:65" s="22" customFormat="1" ht="49.9" customHeight="1" x14ac:dyDescent="0.2">
      <c r="A65" s="405"/>
      <c r="B65" s="407"/>
      <c r="C65" s="335"/>
      <c r="D65" s="335"/>
      <c r="E65" s="353"/>
      <c r="F65" s="355"/>
      <c r="G65" s="357"/>
      <c r="H65" s="335"/>
      <c r="I65" s="335"/>
      <c r="J65" s="348" t="s">
        <v>112</v>
      </c>
      <c r="K65" s="160">
        <v>0.4</v>
      </c>
      <c r="L65" s="89" t="s">
        <v>35</v>
      </c>
      <c r="M65" s="90">
        <v>0</v>
      </c>
      <c r="N65" s="90">
        <v>0.3</v>
      </c>
      <c r="O65" s="90">
        <v>0.6</v>
      </c>
      <c r="P65" s="146">
        <v>1</v>
      </c>
      <c r="Q65" s="6">
        <f t="shared" si="1"/>
        <v>0</v>
      </c>
      <c r="R65" s="6">
        <f t="shared" si="2"/>
        <v>0.12</v>
      </c>
      <c r="S65" s="6">
        <f t="shared" si="3"/>
        <v>0.24</v>
      </c>
      <c r="T65" s="6">
        <f t="shared" si="4"/>
        <v>0.4</v>
      </c>
      <c r="U65" s="149">
        <f t="shared" si="5"/>
        <v>0.4</v>
      </c>
      <c r="V65" s="310"/>
      <c r="W65" s="310"/>
      <c r="X65" s="310"/>
      <c r="Y65" s="310"/>
      <c r="Z65" s="398"/>
      <c r="AA65" s="347"/>
      <c r="AB65" s="398"/>
      <c r="AW65" s="7"/>
      <c r="AX65" s="7"/>
      <c r="AY65" s="7"/>
      <c r="AZ65" s="7"/>
      <c r="BA65" s="7"/>
      <c r="BB65" s="7"/>
      <c r="BC65" s="7"/>
      <c r="BD65" s="7"/>
      <c r="BE65" s="7"/>
      <c r="BF65" s="7"/>
      <c r="BG65" s="7"/>
      <c r="BH65" s="7"/>
      <c r="BI65" s="7"/>
      <c r="BJ65" s="7"/>
      <c r="BK65" s="7"/>
      <c r="BL65" s="7"/>
      <c r="BM65" s="7"/>
    </row>
    <row r="66" spans="1:65" s="22" customFormat="1" ht="49.9" customHeight="1" x14ac:dyDescent="0.2">
      <c r="A66" s="405"/>
      <c r="B66" s="407"/>
      <c r="C66" s="335"/>
      <c r="D66" s="335"/>
      <c r="E66" s="353"/>
      <c r="F66" s="355"/>
      <c r="G66" s="357"/>
      <c r="H66" s="335"/>
      <c r="I66" s="335"/>
      <c r="J66" s="348"/>
      <c r="K66" s="167">
        <v>0.4</v>
      </c>
      <c r="L66" s="162" t="s">
        <v>39</v>
      </c>
      <c r="M66" s="91">
        <v>0</v>
      </c>
      <c r="N66" s="91">
        <v>0.1</v>
      </c>
      <c r="O66" s="91">
        <v>0</v>
      </c>
      <c r="P66" s="147">
        <v>0</v>
      </c>
      <c r="Q66" s="165">
        <f t="shared" si="1"/>
        <v>0</v>
      </c>
      <c r="R66" s="165">
        <f t="shared" si="2"/>
        <v>4.0000000000000008E-2</v>
      </c>
      <c r="S66" s="165">
        <f t="shared" si="3"/>
        <v>0</v>
      </c>
      <c r="T66" s="165">
        <f t="shared" si="4"/>
        <v>0</v>
      </c>
      <c r="U66" s="166">
        <f t="shared" si="5"/>
        <v>4.0000000000000008E-2</v>
      </c>
      <c r="V66" s="310"/>
      <c r="W66" s="310"/>
      <c r="X66" s="310"/>
      <c r="Y66" s="310"/>
      <c r="Z66" s="398"/>
      <c r="AA66" s="347"/>
      <c r="AB66" s="398"/>
      <c r="AW66" s="7"/>
      <c r="AX66" s="7"/>
      <c r="AY66" s="7"/>
      <c r="AZ66" s="7"/>
      <c r="BA66" s="7"/>
      <c r="BB66" s="7"/>
      <c r="BC66" s="7"/>
      <c r="BD66" s="7"/>
      <c r="BE66" s="7"/>
      <c r="BF66" s="7"/>
      <c r="BG66" s="7"/>
      <c r="BH66" s="7"/>
      <c r="BI66" s="7"/>
      <c r="BJ66" s="7"/>
      <c r="BK66" s="7"/>
      <c r="BL66" s="7"/>
      <c r="BM66" s="7"/>
    </row>
    <row r="67" spans="1:65" s="22" customFormat="1" ht="49.9" customHeight="1" x14ac:dyDescent="0.2">
      <c r="A67" s="405"/>
      <c r="B67" s="407"/>
      <c r="C67" s="335"/>
      <c r="D67" s="335"/>
      <c r="E67" s="353"/>
      <c r="F67" s="355"/>
      <c r="G67" s="357"/>
      <c r="H67" s="335"/>
      <c r="I67" s="335"/>
      <c r="J67" s="348" t="s">
        <v>113</v>
      </c>
      <c r="K67" s="160">
        <v>0.3</v>
      </c>
      <c r="L67" s="89" t="s">
        <v>35</v>
      </c>
      <c r="M67" s="90">
        <v>0</v>
      </c>
      <c r="N67" s="90">
        <v>0</v>
      </c>
      <c r="O67" s="90">
        <v>0.6</v>
      </c>
      <c r="P67" s="146">
        <v>1</v>
      </c>
      <c r="Q67" s="6">
        <f t="shared" si="1"/>
        <v>0</v>
      </c>
      <c r="R67" s="6">
        <f t="shared" si="2"/>
        <v>0</v>
      </c>
      <c r="S67" s="6">
        <f t="shared" si="3"/>
        <v>0.18</v>
      </c>
      <c r="T67" s="6">
        <f t="shared" si="4"/>
        <v>0.3</v>
      </c>
      <c r="U67" s="149">
        <f t="shared" si="5"/>
        <v>0.3</v>
      </c>
      <c r="V67" s="310"/>
      <c r="W67" s="310"/>
      <c r="X67" s="310"/>
      <c r="Y67" s="310"/>
      <c r="Z67" s="398"/>
      <c r="AA67" s="347"/>
      <c r="AB67" s="398"/>
      <c r="AW67" s="7"/>
      <c r="AX67" s="7"/>
      <c r="AY67" s="7"/>
      <c r="AZ67" s="7"/>
      <c r="BA67" s="7"/>
      <c r="BB67" s="7"/>
      <c r="BC67" s="7"/>
      <c r="BD67" s="7"/>
      <c r="BE67" s="7"/>
      <c r="BF67" s="7"/>
      <c r="BG67" s="7"/>
      <c r="BH67" s="7"/>
      <c r="BI67" s="7"/>
      <c r="BJ67" s="7"/>
      <c r="BK67" s="7"/>
      <c r="BL67" s="7"/>
      <c r="BM67" s="7"/>
    </row>
    <row r="68" spans="1:65" s="22" customFormat="1" ht="49.9" customHeight="1" x14ac:dyDescent="0.2">
      <c r="A68" s="405"/>
      <c r="B68" s="407"/>
      <c r="C68" s="335"/>
      <c r="D68" s="335"/>
      <c r="E68" s="353"/>
      <c r="F68" s="356"/>
      <c r="G68" s="357"/>
      <c r="H68" s="335"/>
      <c r="I68" s="335"/>
      <c r="J68" s="348"/>
      <c r="K68" s="167">
        <v>0.3</v>
      </c>
      <c r="L68" s="162" t="s">
        <v>39</v>
      </c>
      <c r="M68" s="91">
        <v>0</v>
      </c>
      <c r="N68" s="91">
        <v>0</v>
      </c>
      <c r="O68" s="91">
        <v>0</v>
      </c>
      <c r="P68" s="147">
        <v>0</v>
      </c>
      <c r="Q68" s="165">
        <f t="shared" ref="Q68:Q90" si="11">+SUM(M68:M68)*K68</f>
        <v>0</v>
      </c>
      <c r="R68" s="165">
        <f t="shared" ref="R68:R90" si="12">+SUM(N68:N68)*K68</f>
        <v>0</v>
      </c>
      <c r="S68" s="165">
        <f t="shared" ref="S68:S92" si="13">+SUM(O68:O68)*K68</f>
        <v>0</v>
      </c>
      <c r="T68" s="165">
        <f t="shared" ref="T68:T92" si="14">+SUM(P68:P68)*K68</f>
        <v>0</v>
      </c>
      <c r="U68" s="166">
        <f t="shared" ref="U68:U92" si="15">+MAX(Q68:T68)</f>
        <v>0</v>
      </c>
      <c r="V68" s="311"/>
      <c r="W68" s="311"/>
      <c r="X68" s="311"/>
      <c r="Y68" s="311"/>
      <c r="Z68" s="398"/>
      <c r="AA68" s="347"/>
      <c r="AB68" s="398"/>
      <c r="AW68" s="7"/>
      <c r="AX68" s="7"/>
      <c r="AY68" s="7"/>
      <c r="AZ68" s="7"/>
      <c r="BA68" s="7"/>
      <c r="BB68" s="7"/>
      <c r="BC68" s="7"/>
      <c r="BD68" s="7"/>
      <c r="BE68" s="7"/>
      <c r="BF68" s="7"/>
      <c r="BG68" s="7"/>
      <c r="BH68" s="7"/>
      <c r="BI68" s="7"/>
      <c r="BJ68" s="7"/>
      <c r="BK68" s="7"/>
      <c r="BL68" s="7"/>
      <c r="BM68" s="7"/>
    </row>
    <row r="69" spans="1:65" s="22" customFormat="1" ht="49.9" customHeight="1" x14ac:dyDescent="0.2">
      <c r="A69" s="405"/>
      <c r="B69" s="407"/>
      <c r="C69" s="335" t="s">
        <v>114</v>
      </c>
      <c r="D69" s="335" t="s">
        <v>115</v>
      </c>
      <c r="E69" s="337" t="s">
        <v>116</v>
      </c>
      <c r="F69" s="349">
        <v>11</v>
      </c>
      <c r="G69" s="337" t="s">
        <v>117</v>
      </c>
      <c r="H69" s="337" t="s">
        <v>33</v>
      </c>
      <c r="I69" s="334">
        <f>W69</f>
        <v>0.39</v>
      </c>
      <c r="J69" s="340" t="s">
        <v>118</v>
      </c>
      <c r="K69" s="158">
        <v>0.2</v>
      </c>
      <c r="L69" s="89" t="s">
        <v>35</v>
      </c>
      <c r="M69" s="90">
        <v>0.25</v>
      </c>
      <c r="N69" s="90">
        <v>0.5</v>
      </c>
      <c r="O69" s="90">
        <v>0.75</v>
      </c>
      <c r="P69" s="146">
        <v>1</v>
      </c>
      <c r="Q69" s="6">
        <f t="shared" si="11"/>
        <v>0.05</v>
      </c>
      <c r="R69" s="6">
        <f t="shared" si="12"/>
        <v>0.1</v>
      </c>
      <c r="S69" s="6">
        <f t="shared" si="13"/>
        <v>0.15000000000000002</v>
      </c>
      <c r="T69" s="6">
        <f t="shared" si="14"/>
        <v>0.2</v>
      </c>
      <c r="U69" s="149">
        <f t="shared" si="15"/>
        <v>0.2</v>
      </c>
      <c r="V69" s="309">
        <f>+Q70+Q72+Q74+Q76+Q78</f>
        <v>0.18</v>
      </c>
      <c r="W69" s="309">
        <f t="shared" ref="W69:Y69" si="16">+R70+R72+R74+R76+R78</f>
        <v>0.39</v>
      </c>
      <c r="X69" s="309">
        <f t="shared" si="16"/>
        <v>0</v>
      </c>
      <c r="Y69" s="309">
        <f t="shared" si="16"/>
        <v>0</v>
      </c>
      <c r="Z69" s="398"/>
      <c r="AA69" s="312" t="s">
        <v>119</v>
      </c>
      <c r="AB69" s="398"/>
      <c r="AW69" s="7"/>
      <c r="AX69" s="7"/>
      <c r="AY69" s="7"/>
      <c r="AZ69" s="7"/>
      <c r="BA69" s="7"/>
      <c r="BB69" s="7"/>
      <c r="BC69" s="7"/>
      <c r="BD69" s="7"/>
      <c r="BE69" s="7"/>
      <c r="BF69" s="7"/>
      <c r="BG69" s="7"/>
      <c r="BH69" s="7"/>
      <c r="BI69" s="7"/>
      <c r="BJ69" s="7"/>
      <c r="BK69" s="7"/>
      <c r="BL69" s="7"/>
      <c r="BM69" s="7"/>
    </row>
    <row r="70" spans="1:65" s="22" customFormat="1" ht="49.9" customHeight="1" x14ac:dyDescent="0.2">
      <c r="A70" s="405"/>
      <c r="B70" s="407"/>
      <c r="C70" s="335"/>
      <c r="D70" s="335"/>
      <c r="E70" s="337"/>
      <c r="F70" s="350"/>
      <c r="G70" s="337"/>
      <c r="H70" s="337"/>
      <c r="I70" s="334"/>
      <c r="J70" s="340"/>
      <c r="K70" s="161">
        <v>0.2</v>
      </c>
      <c r="L70" s="162" t="s">
        <v>39</v>
      </c>
      <c r="M70" s="91">
        <v>0.05</v>
      </c>
      <c r="N70" s="91">
        <v>0.15</v>
      </c>
      <c r="O70" s="91">
        <v>0</v>
      </c>
      <c r="P70" s="147">
        <v>0</v>
      </c>
      <c r="Q70" s="165">
        <f t="shared" si="11"/>
        <v>1.0000000000000002E-2</v>
      </c>
      <c r="R70" s="165">
        <f t="shared" si="12"/>
        <v>0.03</v>
      </c>
      <c r="S70" s="165">
        <f t="shared" si="13"/>
        <v>0</v>
      </c>
      <c r="T70" s="165">
        <f t="shared" si="14"/>
        <v>0</v>
      </c>
      <c r="U70" s="166">
        <f t="shared" si="15"/>
        <v>0.03</v>
      </c>
      <c r="V70" s="310"/>
      <c r="W70" s="310"/>
      <c r="X70" s="310"/>
      <c r="Y70" s="310"/>
      <c r="Z70" s="398"/>
      <c r="AA70" s="312"/>
      <c r="AB70" s="398"/>
      <c r="AW70" s="7"/>
      <c r="AX70" s="7"/>
      <c r="AY70" s="7"/>
      <c r="AZ70" s="7"/>
      <c r="BA70" s="7"/>
      <c r="BB70" s="7"/>
      <c r="BC70" s="7"/>
      <c r="BD70" s="7"/>
      <c r="BE70" s="7"/>
      <c r="BF70" s="7"/>
      <c r="BG70" s="7"/>
      <c r="BH70" s="7"/>
      <c r="BI70" s="7"/>
      <c r="BJ70" s="7"/>
      <c r="BK70" s="7"/>
      <c r="BL70" s="7"/>
      <c r="BM70" s="7"/>
    </row>
    <row r="71" spans="1:65" s="22" customFormat="1" ht="49.9" customHeight="1" x14ac:dyDescent="0.2">
      <c r="A71" s="405"/>
      <c r="B71" s="407"/>
      <c r="C71" s="335"/>
      <c r="D71" s="335"/>
      <c r="E71" s="337"/>
      <c r="F71" s="350"/>
      <c r="G71" s="337"/>
      <c r="H71" s="337"/>
      <c r="I71" s="334"/>
      <c r="J71" s="340" t="s">
        <v>120</v>
      </c>
      <c r="K71" s="158">
        <v>0.2</v>
      </c>
      <c r="L71" s="89" t="s">
        <v>35</v>
      </c>
      <c r="M71" s="90">
        <v>0.25</v>
      </c>
      <c r="N71" s="90">
        <v>0.5</v>
      </c>
      <c r="O71" s="90">
        <v>0.75</v>
      </c>
      <c r="P71" s="146">
        <v>1</v>
      </c>
      <c r="Q71" s="6">
        <f t="shared" si="11"/>
        <v>0.05</v>
      </c>
      <c r="R71" s="6">
        <f t="shared" si="12"/>
        <v>0.1</v>
      </c>
      <c r="S71" s="6">
        <f t="shared" si="13"/>
        <v>0.15000000000000002</v>
      </c>
      <c r="T71" s="6">
        <f t="shared" si="14"/>
        <v>0.2</v>
      </c>
      <c r="U71" s="149">
        <f t="shared" si="15"/>
        <v>0.2</v>
      </c>
      <c r="V71" s="310"/>
      <c r="W71" s="310"/>
      <c r="X71" s="310"/>
      <c r="Y71" s="310"/>
      <c r="Z71" s="398"/>
      <c r="AA71" s="312"/>
      <c r="AB71" s="398"/>
      <c r="AW71" s="7"/>
      <c r="AX71" s="7"/>
      <c r="AY71" s="7"/>
      <c r="AZ71" s="7"/>
      <c r="BA71" s="7"/>
      <c r="BB71" s="7"/>
      <c r="BC71" s="7"/>
      <c r="BD71" s="7"/>
      <c r="BE71" s="7"/>
      <c r="BF71" s="7"/>
      <c r="BG71" s="7"/>
      <c r="BH71" s="7"/>
      <c r="BI71" s="7"/>
      <c r="BJ71" s="7"/>
      <c r="BK71" s="7"/>
      <c r="BL71" s="7"/>
      <c r="BM71" s="7"/>
    </row>
    <row r="72" spans="1:65" s="22" customFormat="1" ht="49.9" customHeight="1" x14ac:dyDescent="0.2">
      <c r="A72" s="405"/>
      <c r="B72" s="407"/>
      <c r="C72" s="335"/>
      <c r="D72" s="335"/>
      <c r="E72" s="337"/>
      <c r="F72" s="350"/>
      <c r="G72" s="337"/>
      <c r="H72" s="337"/>
      <c r="I72" s="334"/>
      <c r="J72" s="340"/>
      <c r="K72" s="161">
        <v>0.2</v>
      </c>
      <c r="L72" s="162" t="s">
        <v>39</v>
      </c>
      <c r="M72" s="91">
        <v>0.25</v>
      </c>
      <c r="N72" s="91">
        <v>0.5</v>
      </c>
      <c r="O72" s="91">
        <v>0</v>
      </c>
      <c r="P72" s="147">
        <v>0</v>
      </c>
      <c r="Q72" s="165">
        <f t="shared" si="11"/>
        <v>0.05</v>
      </c>
      <c r="R72" s="165">
        <f t="shared" si="12"/>
        <v>0.1</v>
      </c>
      <c r="S72" s="165">
        <f t="shared" si="13"/>
        <v>0</v>
      </c>
      <c r="T72" s="165">
        <f t="shared" si="14"/>
        <v>0</v>
      </c>
      <c r="U72" s="166">
        <f t="shared" si="15"/>
        <v>0.1</v>
      </c>
      <c r="V72" s="310"/>
      <c r="W72" s="310"/>
      <c r="X72" s="310"/>
      <c r="Y72" s="310"/>
      <c r="Z72" s="398"/>
      <c r="AA72" s="312"/>
      <c r="AB72" s="398"/>
      <c r="AW72" s="7"/>
      <c r="AX72" s="7"/>
      <c r="AY72" s="7"/>
      <c r="AZ72" s="7"/>
      <c r="BA72" s="7"/>
      <c r="BB72" s="7"/>
      <c r="BC72" s="7"/>
      <c r="BD72" s="7"/>
      <c r="BE72" s="7"/>
      <c r="BF72" s="7"/>
      <c r="BG72" s="7"/>
      <c r="BH72" s="7"/>
      <c r="BI72" s="7"/>
      <c r="BJ72" s="7"/>
      <c r="BK72" s="7"/>
      <c r="BL72" s="7"/>
      <c r="BM72" s="7"/>
    </row>
    <row r="73" spans="1:65" s="22" customFormat="1" ht="49.9" customHeight="1" x14ac:dyDescent="0.2">
      <c r="A73" s="405"/>
      <c r="B73" s="407"/>
      <c r="C73" s="335"/>
      <c r="D73" s="335"/>
      <c r="E73" s="337"/>
      <c r="F73" s="350"/>
      <c r="G73" s="337"/>
      <c r="H73" s="337"/>
      <c r="I73" s="334"/>
      <c r="J73" s="340" t="s">
        <v>121</v>
      </c>
      <c r="K73" s="158">
        <v>0.2</v>
      </c>
      <c r="L73" s="89" t="s">
        <v>35</v>
      </c>
      <c r="M73" s="90">
        <v>0.1</v>
      </c>
      <c r="N73" s="90">
        <v>0.3</v>
      </c>
      <c r="O73" s="90">
        <v>0.6</v>
      </c>
      <c r="P73" s="146">
        <v>1</v>
      </c>
      <c r="Q73" s="6">
        <f t="shared" si="11"/>
        <v>2.0000000000000004E-2</v>
      </c>
      <c r="R73" s="6">
        <f t="shared" si="12"/>
        <v>0.06</v>
      </c>
      <c r="S73" s="6">
        <f t="shared" si="13"/>
        <v>0.12</v>
      </c>
      <c r="T73" s="6">
        <f t="shared" si="14"/>
        <v>0.2</v>
      </c>
      <c r="U73" s="149">
        <f t="shared" si="15"/>
        <v>0.2</v>
      </c>
      <c r="V73" s="310"/>
      <c r="W73" s="310"/>
      <c r="X73" s="310"/>
      <c r="Y73" s="310"/>
      <c r="Z73" s="398"/>
      <c r="AA73" s="312"/>
      <c r="AB73" s="398"/>
      <c r="AW73" s="7"/>
      <c r="AX73" s="7"/>
      <c r="AY73" s="7"/>
      <c r="AZ73" s="7"/>
      <c r="BA73" s="7"/>
      <c r="BB73" s="7"/>
      <c r="BC73" s="7"/>
      <c r="BD73" s="7"/>
      <c r="BE73" s="7"/>
      <c r="BF73" s="7"/>
      <c r="BG73" s="7"/>
      <c r="BH73" s="7"/>
      <c r="BI73" s="7"/>
      <c r="BJ73" s="7"/>
      <c r="BK73" s="7"/>
      <c r="BL73" s="7"/>
      <c r="BM73" s="7"/>
    </row>
    <row r="74" spans="1:65" s="22" customFormat="1" ht="49.9" customHeight="1" x14ac:dyDescent="0.2">
      <c r="A74" s="405"/>
      <c r="B74" s="407"/>
      <c r="C74" s="335"/>
      <c r="D74" s="335"/>
      <c r="E74" s="337"/>
      <c r="F74" s="350"/>
      <c r="G74" s="337"/>
      <c r="H74" s="337"/>
      <c r="I74" s="334"/>
      <c r="J74" s="340"/>
      <c r="K74" s="161">
        <v>0.2</v>
      </c>
      <c r="L74" s="162" t="s">
        <v>39</v>
      </c>
      <c r="M74" s="91">
        <v>0.1</v>
      </c>
      <c r="N74" s="91">
        <v>0.3</v>
      </c>
      <c r="O74" s="91">
        <v>0</v>
      </c>
      <c r="P74" s="147">
        <v>0</v>
      </c>
      <c r="Q74" s="165">
        <f t="shared" si="11"/>
        <v>2.0000000000000004E-2</v>
      </c>
      <c r="R74" s="165">
        <f t="shared" si="12"/>
        <v>0.06</v>
      </c>
      <c r="S74" s="165">
        <f t="shared" si="13"/>
        <v>0</v>
      </c>
      <c r="T74" s="165">
        <f t="shared" si="14"/>
        <v>0</v>
      </c>
      <c r="U74" s="166">
        <f t="shared" si="15"/>
        <v>0.06</v>
      </c>
      <c r="V74" s="310"/>
      <c r="W74" s="310"/>
      <c r="X74" s="310"/>
      <c r="Y74" s="310"/>
      <c r="Z74" s="398"/>
      <c r="AA74" s="312"/>
      <c r="AB74" s="398"/>
      <c r="AW74" s="7"/>
      <c r="AX74" s="7"/>
      <c r="AY74" s="7"/>
      <c r="AZ74" s="7"/>
      <c r="BA74" s="7"/>
      <c r="BB74" s="7"/>
      <c r="BC74" s="7"/>
      <c r="BD74" s="7"/>
      <c r="BE74" s="7"/>
      <c r="BF74" s="7"/>
      <c r="BG74" s="7"/>
      <c r="BH74" s="7"/>
      <c r="BI74" s="7"/>
      <c r="BJ74" s="7"/>
      <c r="BK74" s="7"/>
      <c r="BL74" s="7"/>
      <c r="BM74" s="7"/>
    </row>
    <row r="75" spans="1:65" s="22" customFormat="1" ht="49.9" customHeight="1" x14ac:dyDescent="0.2">
      <c r="A75" s="405"/>
      <c r="B75" s="407"/>
      <c r="C75" s="335"/>
      <c r="D75" s="335"/>
      <c r="E75" s="337"/>
      <c r="F75" s="350"/>
      <c r="G75" s="337"/>
      <c r="H75" s="337"/>
      <c r="I75" s="334"/>
      <c r="J75" s="340" t="s">
        <v>122</v>
      </c>
      <c r="K75" s="158">
        <v>0.2</v>
      </c>
      <c r="L75" s="89" t="s">
        <v>35</v>
      </c>
      <c r="M75" s="90">
        <v>0.25</v>
      </c>
      <c r="N75" s="90">
        <v>0.5</v>
      </c>
      <c r="O75" s="90">
        <v>0.75</v>
      </c>
      <c r="P75" s="146">
        <v>1</v>
      </c>
      <c r="Q75" s="6">
        <f t="shared" si="11"/>
        <v>0.05</v>
      </c>
      <c r="R75" s="6">
        <f t="shared" si="12"/>
        <v>0.1</v>
      </c>
      <c r="S75" s="6">
        <f t="shared" si="13"/>
        <v>0.15000000000000002</v>
      </c>
      <c r="T75" s="6">
        <f t="shared" si="14"/>
        <v>0.2</v>
      </c>
      <c r="U75" s="149">
        <f t="shared" si="15"/>
        <v>0.2</v>
      </c>
      <c r="V75" s="310"/>
      <c r="W75" s="310"/>
      <c r="X75" s="310"/>
      <c r="Y75" s="310"/>
      <c r="Z75" s="398"/>
      <c r="AA75" s="312"/>
      <c r="AB75" s="398"/>
      <c r="AW75" s="7"/>
      <c r="AX75" s="7"/>
      <c r="AY75" s="7"/>
      <c r="AZ75" s="7"/>
      <c r="BA75" s="7"/>
      <c r="BB75" s="7"/>
      <c r="BC75" s="7"/>
      <c r="BD75" s="7"/>
      <c r="BE75" s="7"/>
      <c r="BF75" s="7"/>
      <c r="BG75" s="7"/>
      <c r="BH75" s="7"/>
      <c r="BI75" s="7"/>
      <c r="BJ75" s="7"/>
      <c r="BK75" s="7"/>
      <c r="BL75" s="7"/>
      <c r="BM75" s="7"/>
    </row>
    <row r="76" spans="1:65" s="22" customFormat="1" ht="49.9" customHeight="1" x14ac:dyDescent="0.2">
      <c r="A76" s="405"/>
      <c r="B76" s="407"/>
      <c r="C76" s="335"/>
      <c r="D76" s="335"/>
      <c r="E76" s="337"/>
      <c r="F76" s="350"/>
      <c r="G76" s="337"/>
      <c r="H76" s="337"/>
      <c r="I76" s="334"/>
      <c r="J76" s="340"/>
      <c r="K76" s="161">
        <v>0.2</v>
      </c>
      <c r="L76" s="162" t="s">
        <v>39</v>
      </c>
      <c r="M76" s="91">
        <v>0.25</v>
      </c>
      <c r="N76" s="91">
        <v>0.5</v>
      </c>
      <c r="O76" s="91">
        <v>0</v>
      </c>
      <c r="P76" s="147">
        <v>0</v>
      </c>
      <c r="Q76" s="165">
        <f t="shared" si="11"/>
        <v>0.05</v>
      </c>
      <c r="R76" s="165">
        <f t="shared" si="12"/>
        <v>0.1</v>
      </c>
      <c r="S76" s="165">
        <f t="shared" si="13"/>
        <v>0</v>
      </c>
      <c r="T76" s="165">
        <f t="shared" si="14"/>
        <v>0</v>
      </c>
      <c r="U76" s="166">
        <f t="shared" si="15"/>
        <v>0.1</v>
      </c>
      <c r="V76" s="310"/>
      <c r="W76" s="310"/>
      <c r="X76" s="310"/>
      <c r="Y76" s="310"/>
      <c r="Z76" s="398"/>
      <c r="AA76" s="312"/>
      <c r="AB76" s="398"/>
      <c r="AW76" s="7"/>
      <c r="AX76" s="7"/>
      <c r="AY76" s="7"/>
      <c r="AZ76" s="7"/>
      <c r="BA76" s="7"/>
      <c r="BB76" s="7"/>
      <c r="BC76" s="7"/>
      <c r="BD76" s="7"/>
      <c r="BE76" s="7"/>
      <c r="BF76" s="7"/>
      <c r="BG76" s="7"/>
      <c r="BH76" s="7"/>
      <c r="BI76" s="7"/>
      <c r="BJ76" s="7"/>
      <c r="BK76" s="7"/>
      <c r="BL76" s="7"/>
      <c r="BM76" s="7"/>
    </row>
    <row r="77" spans="1:65" s="22" customFormat="1" ht="49.9" customHeight="1" x14ac:dyDescent="0.2">
      <c r="A77" s="405"/>
      <c r="B77" s="407"/>
      <c r="C77" s="335"/>
      <c r="D77" s="335"/>
      <c r="E77" s="337"/>
      <c r="F77" s="350"/>
      <c r="G77" s="337"/>
      <c r="H77" s="337"/>
      <c r="I77" s="334"/>
      <c r="J77" s="341" t="s">
        <v>123</v>
      </c>
      <c r="K77" s="158">
        <v>0.2</v>
      </c>
      <c r="L77" s="89" t="s">
        <v>35</v>
      </c>
      <c r="M77" s="90">
        <v>0.25</v>
      </c>
      <c r="N77" s="90">
        <v>0.5</v>
      </c>
      <c r="O77" s="90">
        <v>0.75</v>
      </c>
      <c r="P77" s="146">
        <v>1</v>
      </c>
      <c r="Q77" s="6">
        <f t="shared" si="11"/>
        <v>0.05</v>
      </c>
      <c r="R77" s="6">
        <f t="shared" si="12"/>
        <v>0.1</v>
      </c>
      <c r="S77" s="6">
        <f t="shared" si="13"/>
        <v>0.15000000000000002</v>
      </c>
      <c r="T77" s="6">
        <f t="shared" si="14"/>
        <v>0.2</v>
      </c>
      <c r="U77" s="149">
        <f t="shared" si="15"/>
        <v>0.2</v>
      </c>
      <c r="V77" s="310"/>
      <c r="W77" s="310"/>
      <c r="X77" s="310"/>
      <c r="Y77" s="310"/>
      <c r="Z77" s="398"/>
      <c r="AA77" s="312"/>
      <c r="AB77" s="398"/>
      <c r="AW77" s="7"/>
      <c r="AX77" s="7"/>
      <c r="AY77" s="7"/>
      <c r="AZ77" s="7"/>
      <c r="BA77" s="7"/>
      <c r="BB77" s="7"/>
      <c r="BC77" s="7"/>
      <c r="BD77" s="7"/>
      <c r="BE77" s="7"/>
      <c r="BF77" s="7"/>
      <c r="BG77" s="7"/>
      <c r="BH77" s="7"/>
      <c r="BI77" s="7"/>
      <c r="BJ77" s="7"/>
      <c r="BK77" s="7"/>
      <c r="BL77" s="7"/>
      <c r="BM77" s="7"/>
    </row>
    <row r="78" spans="1:65" s="22" customFormat="1" ht="49.9" customHeight="1" x14ac:dyDescent="0.2">
      <c r="A78" s="405"/>
      <c r="B78" s="407"/>
      <c r="C78" s="335"/>
      <c r="D78" s="335"/>
      <c r="E78" s="337"/>
      <c r="F78" s="351"/>
      <c r="G78" s="337"/>
      <c r="H78" s="337"/>
      <c r="I78" s="334"/>
      <c r="J78" s="341"/>
      <c r="K78" s="161">
        <v>0.2</v>
      </c>
      <c r="L78" s="162" t="s">
        <v>39</v>
      </c>
      <c r="M78" s="91">
        <v>0.25</v>
      </c>
      <c r="N78" s="91">
        <v>0.5</v>
      </c>
      <c r="O78" s="91">
        <v>0</v>
      </c>
      <c r="P78" s="147">
        <v>0</v>
      </c>
      <c r="Q78" s="165">
        <f t="shared" si="11"/>
        <v>0.05</v>
      </c>
      <c r="R78" s="165">
        <f t="shared" si="12"/>
        <v>0.1</v>
      </c>
      <c r="S78" s="165">
        <f t="shared" si="13"/>
        <v>0</v>
      </c>
      <c r="T78" s="165">
        <f t="shared" si="14"/>
        <v>0</v>
      </c>
      <c r="U78" s="166">
        <f t="shared" si="15"/>
        <v>0.1</v>
      </c>
      <c r="V78" s="311"/>
      <c r="W78" s="311"/>
      <c r="X78" s="311"/>
      <c r="Y78" s="311"/>
      <c r="Z78" s="398"/>
      <c r="AA78" s="312"/>
      <c r="AB78" s="398"/>
      <c r="AW78" s="7"/>
      <c r="AX78" s="7"/>
      <c r="AY78" s="7"/>
      <c r="AZ78" s="7"/>
      <c r="BA78" s="7"/>
      <c r="BB78" s="7"/>
      <c r="BC78" s="7"/>
      <c r="BD78" s="7"/>
      <c r="BE78" s="7"/>
      <c r="BF78" s="7"/>
      <c r="BG78" s="7"/>
      <c r="BH78" s="7"/>
      <c r="BI78" s="7"/>
      <c r="BJ78" s="7"/>
      <c r="BK78" s="7"/>
      <c r="BL78" s="7"/>
      <c r="BM78" s="7"/>
    </row>
    <row r="79" spans="1:65" s="22" customFormat="1" ht="64.900000000000006" customHeight="1" x14ac:dyDescent="0.2">
      <c r="A79" s="405"/>
      <c r="B79" s="407"/>
      <c r="C79" s="335" t="s">
        <v>124</v>
      </c>
      <c r="D79" s="336" t="s">
        <v>125</v>
      </c>
      <c r="E79" s="337" t="s">
        <v>126</v>
      </c>
      <c r="F79" s="338">
        <v>12</v>
      </c>
      <c r="G79" s="337" t="s">
        <v>127</v>
      </c>
      <c r="H79" s="337" t="s">
        <v>33</v>
      </c>
      <c r="I79" s="334">
        <f>W79</f>
        <v>0.42000000000000004</v>
      </c>
      <c r="J79" s="323" t="s">
        <v>128</v>
      </c>
      <c r="K79" s="159">
        <v>0.2</v>
      </c>
      <c r="L79" s="89" t="s">
        <v>35</v>
      </c>
      <c r="M79" s="90">
        <v>0.8</v>
      </c>
      <c r="N79" s="90">
        <v>1</v>
      </c>
      <c r="O79" s="90">
        <v>1</v>
      </c>
      <c r="P79" s="146">
        <v>1</v>
      </c>
      <c r="Q79" s="6">
        <f t="shared" si="11"/>
        <v>0.16000000000000003</v>
      </c>
      <c r="R79" s="6">
        <f t="shared" si="12"/>
        <v>0.2</v>
      </c>
      <c r="S79" s="6">
        <f t="shared" si="13"/>
        <v>0.2</v>
      </c>
      <c r="T79" s="6">
        <f t="shared" si="14"/>
        <v>0.2</v>
      </c>
      <c r="U79" s="149">
        <f t="shared" si="15"/>
        <v>0.2</v>
      </c>
      <c r="V79" s="309">
        <f>+Q80+Q82+Q84+Q86+Q88</f>
        <v>0.16000000000000003</v>
      </c>
      <c r="W79" s="309">
        <f>+R80+R82+R84+R86+R88</f>
        <v>0.42000000000000004</v>
      </c>
      <c r="X79" s="309">
        <f t="shared" ref="X79:Y79" si="17">+S80+S82+S84+S86+S88</f>
        <v>0</v>
      </c>
      <c r="Y79" s="309">
        <f t="shared" si="17"/>
        <v>0</v>
      </c>
      <c r="Z79" s="398"/>
      <c r="AA79" s="312" t="s">
        <v>129</v>
      </c>
      <c r="AB79" s="398"/>
      <c r="AW79" s="7"/>
      <c r="AX79" s="7"/>
      <c r="AY79" s="7"/>
      <c r="AZ79" s="7"/>
      <c r="BA79" s="7"/>
      <c r="BB79" s="7"/>
      <c r="BC79" s="7"/>
      <c r="BD79" s="7"/>
      <c r="BE79" s="7"/>
      <c r="BF79" s="7"/>
      <c r="BG79" s="7"/>
      <c r="BH79" s="7"/>
      <c r="BI79" s="7"/>
      <c r="BJ79" s="7"/>
      <c r="BK79" s="7"/>
      <c r="BL79" s="7"/>
      <c r="BM79" s="7"/>
    </row>
    <row r="80" spans="1:65" s="22" customFormat="1" ht="99" customHeight="1" x14ac:dyDescent="0.2">
      <c r="A80" s="405"/>
      <c r="B80" s="407"/>
      <c r="C80" s="335"/>
      <c r="D80" s="336"/>
      <c r="E80" s="337"/>
      <c r="F80" s="339"/>
      <c r="G80" s="337"/>
      <c r="H80" s="337"/>
      <c r="I80" s="334"/>
      <c r="J80" s="323"/>
      <c r="K80" s="161">
        <v>0.2</v>
      </c>
      <c r="L80" s="162" t="s">
        <v>39</v>
      </c>
      <c r="M80" s="91">
        <v>0.8</v>
      </c>
      <c r="N80" s="91">
        <v>1</v>
      </c>
      <c r="O80" s="91">
        <v>0</v>
      </c>
      <c r="P80" s="147">
        <v>0</v>
      </c>
      <c r="Q80" s="165">
        <f>+SUM(M80:M80)*K79</f>
        <v>0.16000000000000003</v>
      </c>
      <c r="R80" s="165">
        <f t="shared" si="12"/>
        <v>0.2</v>
      </c>
      <c r="S80" s="165">
        <f t="shared" si="13"/>
        <v>0</v>
      </c>
      <c r="T80" s="165">
        <f t="shared" si="14"/>
        <v>0</v>
      </c>
      <c r="U80" s="166">
        <f t="shared" si="15"/>
        <v>0.2</v>
      </c>
      <c r="V80" s="310"/>
      <c r="W80" s="310"/>
      <c r="X80" s="310"/>
      <c r="Y80" s="310"/>
      <c r="Z80" s="398"/>
      <c r="AA80" s="313"/>
      <c r="AB80" s="398"/>
      <c r="AW80" s="7"/>
      <c r="AX80" s="7"/>
      <c r="AY80" s="7"/>
      <c r="AZ80" s="7"/>
      <c r="BA80" s="7"/>
      <c r="BB80" s="7"/>
      <c r="BC80" s="7"/>
      <c r="BD80" s="7"/>
      <c r="BE80" s="7"/>
      <c r="BF80" s="7"/>
      <c r="BG80" s="7"/>
      <c r="BH80" s="7"/>
      <c r="BI80" s="7"/>
      <c r="BJ80" s="7"/>
      <c r="BK80" s="7"/>
      <c r="BL80" s="7"/>
      <c r="BM80" s="7"/>
    </row>
    <row r="81" spans="1:65" s="22" customFormat="1" ht="62.65" customHeight="1" x14ac:dyDescent="0.2">
      <c r="A81" s="405"/>
      <c r="B81" s="407"/>
      <c r="C81" s="335"/>
      <c r="D81" s="336"/>
      <c r="E81" s="337"/>
      <c r="F81" s="339"/>
      <c r="G81" s="337"/>
      <c r="H81" s="337"/>
      <c r="I81" s="334"/>
      <c r="J81" s="323" t="s">
        <v>130</v>
      </c>
      <c r="K81" s="159">
        <v>0.2</v>
      </c>
      <c r="L81" s="89" t="s">
        <v>35</v>
      </c>
      <c r="M81" s="90">
        <v>0</v>
      </c>
      <c r="N81" s="90">
        <v>0.8</v>
      </c>
      <c r="O81" s="90">
        <v>1</v>
      </c>
      <c r="P81" s="146">
        <v>1</v>
      </c>
      <c r="Q81" s="6">
        <f t="shared" si="11"/>
        <v>0</v>
      </c>
      <c r="R81" s="6">
        <f t="shared" si="12"/>
        <v>0.16000000000000003</v>
      </c>
      <c r="S81" s="6">
        <f t="shared" si="13"/>
        <v>0.2</v>
      </c>
      <c r="T81" s="6">
        <f t="shared" si="14"/>
        <v>0.2</v>
      </c>
      <c r="U81" s="149">
        <f t="shared" si="15"/>
        <v>0.2</v>
      </c>
      <c r="V81" s="310"/>
      <c r="W81" s="310"/>
      <c r="X81" s="310"/>
      <c r="Y81" s="310"/>
      <c r="Z81" s="398"/>
      <c r="AA81" s="313"/>
      <c r="AB81" s="398"/>
      <c r="AW81" s="7"/>
      <c r="AX81" s="7"/>
      <c r="AY81" s="7"/>
      <c r="AZ81" s="7"/>
      <c r="BA81" s="7"/>
      <c r="BB81" s="7"/>
      <c r="BC81" s="7"/>
      <c r="BD81" s="7"/>
      <c r="BE81" s="7"/>
      <c r="BF81" s="7"/>
      <c r="BG81" s="7"/>
      <c r="BH81" s="7"/>
      <c r="BI81" s="7"/>
      <c r="BJ81" s="7"/>
      <c r="BK81" s="7"/>
      <c r="BL81" s="7"/>
      <c r="BM81" s="7"/>
    </row>
    <row r="82" spans="1:65" s="22" customFormat="1" ht="108.75" customHeight="1" x14ac:dyDescent="0.2">
      <c r="A82" s="405"/>
      <c r="B82" s="407"/>
      <c r="C82" s="335"/>
      <c r="D82" s="336"/>
      <c r="E82" s="337"/>
      <c r="F82" s="339"/>
      <c r="G82" s="337"/>
      <c r="H82" s="337"/>
      <c r="I82" s="334"/>
      <c r="J82" s="323"/>
      <c r="K82" s="161">
        <v>0.2</v>
      </c>
      <c r="L82" s="162" t="s">
        <v>39</v>
      </c>
      <c r="M82" s="91">
        <v>0</v>
      </c>
      <c r="N82" s="91">
        <v>0.8</v>
      </c>
      <c r="O82" s="91">
        <v>0</v>
      </c>
      <c r="P82" s="147">
        <v>0</v>
      </c>
      <c r="Q82" s="165">
        <f>+SUM(M82:M82)*K81</f>
        <v>0</v>
      </c>
      <c r="R82" s="165">
        <f t="shared" si="12"/>
        <v>0.16000000000000003</v>
      </c>
      <c r="S82" s="165">
        <f t="shared" si="13"/>
        <v>0</v>
      </c>
      <c r="T82" s="165">
        <f t="shared" si="14"/>
        <v>0</v>
      </c>
      <c r="U82" s="166">
        <f t="shared" si="15"/>
        <v>0.16000000000000003</v>
      </c>
      <c r="V82" s="310"/>
      <c r="W82" s="310"/>
      <c r="X82" s="310"/>
      <c r="Y82" s="310"/>
      <c r="Z82" s="398"/>
      <c r="AA82" s="313"/>
      <c r="AB82" s="398"/>
      <c r="AW82" s="7"/>
      <c r="AX82" s="7"/>
      <c r="AY82" s="7"/>
      <c r="AZ82" s="7"/>
      <c r="BA82" s="7"/>
      <c r="BB82" s="7"/>
      <c r="BC82" s="7"/>
      <c r="BD82" s="7"/>
      <c r="BE82" s="7"/>
      <c r="BF82" s="7"/>
      <c r="BG82" s="7"/>
      <c r="BH82" s="7"/>
      <c r="BI82" s="7"/>
      <c r="BJ82" s="7"/>
      <c r="BK82" s="7"/>
      <c r="BL82" s="7"/>
      <c r="BM82" s="7"/>
    </row>
    <row r="83" spans="1:65" s="22" customFormat="1" ht="49.9" customHeight="1" x14ac:dyDescent="0.2">
      <c r="A83" s="405"/>
      <c r="B83" s="407"/>
      <c r="C83" s="335"/>
      <c r="D83" s="336"/>
      <c r="E83" s="337"/>
      <c r="F83" s="339"/>
      <c r="G83" s="337"/>
      <c r="H83" s="337"/>
      <c r="I83" s="334"/>
      <c r="J83" s="324" t="s">
        <v>131</v>
      </c>
      <c r="K83" s="159">
        <v>0.2</v>
      </c>
      <c r="L83" s="89" t="s">
        <v>35</v>
      </c>
      <c r="M83" s="90">
        <v>0</v>
      </c>
      <c r="N83" s="90">
        <v>0.3</v>
      </c>
      <c r="O83" s="90">
        <v>0.7</v>
      </c>
      <c r="P83" s="146">
        <v>1</v>
      </c>
      <c r="Q83" s="6">
        <f t="shared" si="11"/>
        <v>0</v>
      </c>
      <c r="R83" s="6">
        <f t="shared" si="12"/>
        <v>0.06</v>
      </c>
      <c r="S83" s="6">
        <f t="shared" si="13"/>
        <v>0.13999999999999999</v>
      </c>
      <c r="T83" s="6">
        <f t="shared" si="14"/>
        <v>0.2</v>
      </c>
      <c r="U83" s="149">
        <f t="shared" si="15"/>
        <v>0.2</v>
      </c>
      <c r="V83" s="310"/>
      <c r="W83" s="310"/>
      <c r="X83" s="310"/>
      <c r="Y83" s="310"/>
      <c r="Z83" s="398"/>
      <c r="AA83" s="313"/>
      <c r="AB83" s="398"/>
      <c r="AW83" s="7"/>
      <c r="AX83" s="7"/>
      <c r="AY83" s="7"/>
      <c r="AZ83" s="7"/>
      <c r="BA83" s="7"/>
      <c r="BB83" s="7"/>
      <c r="BC83" s="7"/>
      <c r="BD83" s="7"/>
      <c r="BE83" s="7"/>
      <c r="BF83" s="7"/>
      <c r="BG83" s="7"/>
      <c r="BH83" s="7"/>
      <c r="BI83" s="7"/>
      <c r="BJ83" s="7"/>
      <c r="BK83" s="7"/>
      <c r="BL83" s="7"/>
      <c r="BM83" s="7"/>
    </row>
    <row r="84" spans="1:65" s="22" customFormat="1" ht="83.25" customHeight="1" x14ac:dyDescent="0.2">
      <c r="A84" s="405"/>
      <c r="B84" s="407"/>
      <c r="C84" s="335"/>
      <c r="D84" s="336"/>
      <c r="E84" s="337"/>
      <c r="F84" s="339"/>
      <c r="G84" s="337"/>
      <c r="H84" s="337"/>
      <c r="I84" s="334"/>
      <c r="J84" s="324"/>
      <c r="K84" s="161">
        <v>0.2</v>
      </c>
      <c r="L84" s="162" t="s">
        <v>39</v>
      </c>
      <c r="M84" s="91">
        <v>0</v>
      </c>
      <c r="N84" s="91">
        <v>0.3</v>
      </c>
      <c r="O84" s="91">
        <v>0</v>
      </c>
      <c r="P84" s="147" t="s">
        <v>132</v>
      </c>
      <c r="Q84" s="165">
        <f t="shared" si="11"/>
        <v>0</v>
      </c>
      <c r="R84" s="165">
        <f t="shared" si="12"/>
        <v>0.06</v>
      </c>
      <c r="S84" s="165">
        <f t="shared" si="13"/>
        <v>0</v>
      </c>
      <c r="T84" s="165">
        <f t="shared" si="14"/>
        <v>0</v>
      </c>
      <c r="U84" s="166">
        <f t="shared" si="15"/>
        <v>0.06</v>
      </c>
      <c r="V84" s="310"/>
      <c r="W84" s="310"/>
      <c r="X84" s="310"/>
      <c r="Y84" s="310"/>
      <c r="Z84" s="398"/>
      <c r="AA84" s="313"/>
      <c r="AB84" s="398"/>
      <c r="AW84" s="7"/>
      <c r="AX84" s="7"/>
      <c r="AY84" s="7"/>
      <c r="AZ84" s="7"/>
      <c r="BA84" s="7"/>
      <c r="BB84" s="7"/>
      <c r="BC84" s="7"/>
      <c r="BD84" s="7"/>
      <c r="BE84" s="7"/>
      <c r="BF84" s="7"/>
      <c r="BG84" s="7"/>
      <c r="BH84" s="7"/>
      <c r="BI84" s="7"/>
      <c r="BJ84" s="7"/>
      <c r="BK84" s="7"/>
      <c r="BL84" s="7"/>
      <c r="BM84" s="7"/>
    </row>
    <row r="85" spans="1:65" s="22" customFormat="1" ht="99.75" customHeight="1" x14ac:dyDescent="0.2">
      <c r="A85" s="405"/>
      <c r="B85" s="407"/>
      <c r="C85" s="335"/>
      <c r="D85" s="336"/>
      <c r="E85" s="337"/>
      <c r="F85" s="339"/>
      <c r="G85" s="337"/>
      <c r="H85" s="337"/>
      <c r="I85" s="334"/>
      <c r="J85" s="325" t="s">
        <v>133</v>
      </c>
      <c r="K85" s="159">
        <v>0.3</v>
      </c>
      <c r="L85" s="89" t="s">
        <v>35</v>
      </c>
      <c r="M85" s="90">
        <v>0</v>
      </c>
      <c r="N85" s="90">
        <v>0</v>
      </c>
      <c r="O85" s="90">
        <v>0.4</v>
      </c>
      <c r="P85" s="146">
        <v>1</v>
      </c>
      <c r="Q85" s="6">
        <f t="shared" si="11"/>
        <v>0</v>
      </c>
      <c r="R85" s="6">
        <f t="shared" si="12"/>
        <v>0</v>
      </c>
      <c r="S85" s="6">
        <f t="shared" si="13"/>
        <v>0.12</v>
      </c>
      <c r="T85" s="6">
        <f t="shared" si="14"/>
        <v>0.3</v>
      </c>
      <c r="U85" s="149">
        <f t="shared" si="15"/>
        <v>0.3</v>
      </c>
      <c r="V85" s="310"/>
      <c r="W85" s="310"/>
      <c r="X85" s="310"/>
      <c r="Y85" s="310"/>
      <c r="Z85" s="398"/>
      <c r="AA85" s="313"/>
      <c r="AB85" s="398"/>
      <c r="AW85" s="7"/>
      <c r="AX85" s="7"/>
      <c r="AY85" s="7"/>
      <c r="AZ85" s="7"/>
      <c r="BA85" s="7"/>
      <c r="BB85" s="7"/>
      <c r="BC85" s="7"/>
      <c r="BD85" s="7"/>
      <c r="BE85" s="7"/>
      <c r="BF85" s="7"/>
      <c r="BG85" s="7"/>
      <c r="BH85" s="7"/>
      <c r="BI85" s="7"/>
      <c r="BJ85" s="7"/>
      <c r="BK85" s="7"/>
      <c r="BL85" s="7"/>
      <c r="BM85" s="7"/>
    </row>
    <row r="86" spans="1:65" s="22" customFormat="1" ht="49.9" customHeight="1" x14ac:dyDescent="0.2">
      <c r="A86" s="405"/>
      <c r="B86" s="407"/>
      <c r="C86" s="335"/>
      <c r="D86" s="336"/>
      <c r="E86" s="337"/>
      <c r="F86" s="339"/>
      <c r="G86" s="337"/>
      <c r="H86" s="337"/>
      <c r="I86" s="334"/>
      <c r="J86" s="326"/>
      <c r="K86" s="161">
        <v>0.3</v>
      </c>
      <c r="L86" s="162" t="s">
        <v>39</v>
      </c>
      <c r="M86" s="91">
        <v>0</v>
      </c>
      <c r="N86" s="91">
        <v>0</v>
      </c>
      <c r="O86" s="91">
        <v>0</v>
      </c>
      <c r="P86" s="147">
        <v>0</v>
      </c>
      <c r="Q86" s="165">
        <f t="shared" si="11"/>
        <v>0</v>
      </c>
      <c r="R86" s="165">
        <f t="shared" si="12"/>
        <v>0</v>
      </c>
      <c r="S86" s="165">
        <f t="shared" si="13"/>
        <v>0</v>
      </c>
      <c r="T86" s="165">
        <f t="shared" si="14"/>
        <v>0</v>
      </c>
      <c r="U86" s="166">
        <f t="shared" si="15"/>
        <v>0</v>
      </c>
      <c r="V86" s="310"/>
      <c r="W86" s="310"/>
      <c r="X86" s="310"/>
      <c r="Y86" s="310"/>
      <c r="Z86" s="398"/>
      <c r="AA86" s="313"/>
      <c r="AB86" s="398"/>
      <c r="AW86" s="7"/>
      <c r="AX86" s="7"/>
      <c r="AY86" s="7"/>
      <c r="AZ86" s="7"/>
      <c r="BA86" s="7"/>
      <c r="BB86" s="7"/>
      <c r="BC86" s="7"/>
      <c r="BD86" s="7"/>
      <c r="BE86" s="7"/>
      <c r="BF86" s="7"/>
      <c r="BG86" s="7"/>
      <c r="BH86" s="7"/>
      <c r="BI86" s="7"/>
      <c r="BJ86" s="7"/>
      <c r="BK86" s="7"/>
      <c r="BL86" s="7"/>
      <c r="BM86" s="7"/>
    </row>
    <row r="87" spans="1:65" s="22" customFormat="1" ht="49.9" customHeight="1" x14ac:dyDescent="0.2">
      <c r="A87" s="405"/>
      <c r="B87" s="407"/>
      <c r="C87" s="335"/>
      <c r="D87" s="336"/>
      <c r="E87" s="337"/>
      <c r="F87" s="339"/>
      <c r="G87" s="337"/>
      <c r="H87" s="337"/>
      <c r="I87" s="334"/>
      <c r="J87" s="323" t="s">
        <v>134</v>
      </c>
      <c r="K87" s="159">
        <v>0.1</v>
      </c>
      <c r="L87" s="89" t="s">
        <v>35</v>
      </c>
      <c r="M87" s="90">
        <v>0</v>
      </c>
      <c r="N87" s="90">
        <v>0</v>
      </c>
      <c r="O87" s="90">
        <v>0</v>
      </c>
      <c r="P87" s="146">
        <v>1</v>
      </c>
      <c r="Q87" s="6">
        <f t="shared" si="11"/>
        <v>0</v>
      </c>
      <c r="R87" s="6">
        <f t="shared" si="12"/>
        <v>0</v>
      </c>
      <c r="S87" s="6">
        <f t="shared" si="13"/>
        <v>0</v>
      </c>
      <c r="T87" s="6">
        <f t="shared" si="14"/>
        <v>0.1</v>
      </c>
      <c r="U87" s="149">
        <f t="shared" si="15"/>
        <v>0.1</v>
      </c>
      <c r="V87" s="310"/>
      <c r="W87" s="310"/>
      <c r="X87" s="310"/>
      <c r="Y87" s="310"/>
      <c r="Z87" s="398"/>
      <c r="AA87" s="313"/>
      <c r="AB87" s="398"/>
      <c r="AW87" s="7"/>
      <c r="AX87" s="7"/>
      <c r="AY87" s="7"/>
      <c r="AZ87" s="7"/>
      <c r="BA87" s="7"/>
      <c r="BB87" s="7"/>
      <c r="BC87" s="7"/>
      <c r="BD87" s="7"/>
      <c r="BE87" s="7"/>
      <c r="BF87" s="7"/>
      <c r="BG87" s="7"/>
      <c r="BH87" s="7"/>
      <c r="BI87" s="7"/>
      <c r="BJ87" s="7"/>
      <c r="BK87" s="7"/>
      <c r="BL87" s="7"/>
      <c r="BM87" s="7"/>
    </row>
    <row r="88" spans="1:65" s="22" customFormat="1" ht="30" customHeight="1" x14ac:dyDescent="0.2">
      <c r="A88" s="405"/>
      <c r="B88" s="407"/>
      <c r="C88" s="335"/>
      <c r="D88" s="336"/>
      <c r="E88" s="337"/>
      <c r="F88" s="339"/>
      <c r="G88" s="337"/>
      <c r="H88" s="337"/>
      <c r="I88" s="334"/>
      <c r="J88" s="323"/>
      <c r="K88" s="161">
        <v>0.1</v>
      </c>
      <c r="L88" s="162" t="s">
        <v>39</v>
      </c>
      <c r="M88" s="91">
        <v>0</v>
      </c>
      <c r="N88" s="91">
        <v>0</v>
      </c>
      <c r="O88" s="91">
        <v>0</v>
      </c>
      <c r="P88" s="147">
        <v>0</v>
      </c>
      <c r="Q88" s="165">
        <f t="shared" si="11"/>
        <v>0</v>
      </c>
      <c r="R88" s="165">
        <f t="shared" si="12"/>
        <v>0</v>
      </c>
      <c r="S88" s="165">
        <f t="shared" si="13"/>
        <v>0</v>
      </c>
      <c r="T88" s="165">
        <f t="shared" si="14"/>
        <v>0</v>
      </c>
      <c r="U88" s="166">
        <f t="shared" si="15"/>
        <v>0</v>
      </c>
      <c r="V88" s="311"/>
      <c r="W88" s="311"/>
      <c r="X88" s="311"/>
      <c r="Y88" s="311"/>
      <c r="Z88" s="398"/>
      <c r="AA88" s="313"/>
      <c r="AB88" s="398"/>
      <c r="AW88" s="7"/>
      <c r="AX88" s="7"/>
      <c r="AY88" s="7"/>
      <c r="AZ88" s="7"/>
      <c r="BA88" s="7"/>
      <c r="BB88" s="7"/>
      <c r="BC88" s="7"/>
      <c r="BD88" s="7"/>
      <c r="BE88" s="7"/>
      <c r="BF88" s="7"/>
      <c r="BG88" s="7"/>
      <c r="BH88" s="7"/>
      <c r="BI88" s="7"/>
      <c r="BJ88" s="7"/>
      <c r="BK88" s="7"/>
      <c r="BL88" s="7"/>
      <c r="BM88" s="7"/>
    </row>
    <row r="89" spans="1:65" s="22" customFormat="1" ht="49.9" customHeight="1" x14ac:dyDescent="0.2">
      <c r="A89" s="405"/>
      <c r="B89" s="407"/>
      <c r="C89" s="327" t="s">
        <v>135</v>
      </c>
      <c r="D89" s="327" t="s">
        <v>136</v>
      </c>
      <c r="E89" s="329" t="s">
        <v>137</v>
      </c>
      <c r="F89" s="331">
        <v>13</v>
      </c>
      <c r="G89" s="332" t="s">
        <v>138</v>
      </c>
      <c r="H89" s="318" t="s">
        <v>139</v>
      </c>
      <c r="I89" s="320">
        <f>W89</f>
        <v>0.32500000000000001</v>
      </c>
      <c r="J89" s="321" t="s">
        <v>140</v>
      </c>
      <c r="K89" s="214">
        <v>0.5</v>
      </c>
      <c r="L89" s="93" t="s">
        <v>35</v>
      </c>
      <c r="M89" s="90">
        <v>0</v>
      </c>
      <c r="N89" s="221">
        <v>0.5</v>
      </c>
      <c r="O89" s="221">
        <v>0.75</v>
      </c>
      <c r="P89" s="222">
        <v>1</v>
      </c>
      <c r="Q89" s="6">
        <f t="shared" si="11"/>
        <v>0</v>
      </c>
      <c r="R89" s="6">
        <f t="shared" si="12"/>
        <v>0.25</v>
      </c>
      <c r="S89" s="6">
        <f t="shared" si="13"/>
        <v>0.375</v>
      </c>
      <c r="T89" s="6">
        <f t="shared" si="14"/>
        <v>0.5</v>
      </c>
      <c r="U89" s="149">
        <f t="shared" si="15"/>
        <v>0.5</v>
      </c>
      <c r="V89" s="309"/>
      <c r="W89" s="309">
        <f>+R90+R92</f>
        <v>0.32500000000000001</v>
      </c>
      <c r="X89" s="309">
        <f>+S90+S92</f>
        <v>0</v>
      </c>
      <c r="Y89" s="309">
        <f>+T90+T92</f>
        <v>0</v>
      </c>
      <c r="Z89" s="398"/>
      <c r="AA89" s="312" t="s">
        <v>141</v>
      </c>
      <c r="AB89" s="398"/>
      <c r="AW89" s="7"/>
      <c r="AX89" s="7"/>
      <c r="AY89" s="7"/>
      <c r="AZ89" s="7"/>
      <c r="BA89" s="7"/>
      <c r="BB89" s="7"/>
      <c r="BC89" s="7"/>
      <c r="BD89" s="7"/>
      <c r="BE89" s="7"/>
      <c r="BF89" s="7"/>
      <c r="BG89" s="7"/>
      <c r="BH89" s="7"/>
      <c r="BI89" s="7"/>
      <c r="BJ89" s="7"/>
      <c r="BK89" s="7"/>
      <c r="BL89" s="7"/>
      <c r="BM89" s="7"/>
    </row>
    <row r="90" spans="1:65" s="22" customFormat="1" ht="49.9" customHeight="1" x14ac:dyDescent="0.2">
      <c r="A90" s="405"/>
      <c r="B90" s="407"/>
      <c r="C90" s="327"/>
      <c r="D90" s="327"/>
      <c r="E90" s="329"/>
      <c r="F90" s="331"/>
      <c r="G90" s="333"/>
      <c r="H90" s="319"/>
      <c r="I90" s="320"/>
      <c r="J90" s="322"/>
      <c r="K90" s="214">
        <v>0.5</v>
      </c>
      <c r="L90" s="162" t="s">
        <v>39</v>
      </c>
      <c r="M90" s="91">
        <v>0</v>
      </c>
      <c r="N90" s="91">
        <v>0.5</v>
      </c>
      <c r="O90" s="91">
        <v>0</v>
      </c>
      <c r="P90" s="147">
        <v>0</v>
      </c>
      <c r="Q90" s="165">
        <f t="shared" si="11"/>
        <v>0</v>
      </c>
      <c r="R90" s="165">
        <f t="shared" si="12"/>
        <v>0.25</v>
      </c>
      <c r="S90" s="165">
        <f t="shared" si="13"/>
        <v>0</v>
      </c>
      <c r="T90" s="165">
        <f t="shared" si="14"/>
        <v>0</v>
      </c>
      <c r="U90" s="169">
        <f t="shared" si="15"/>
        <v>0.25</v>
      </c>
      <c r="V90" s="310"/>
      <c r="W90" s="310"/>
      <c r="X90" s="310"/>
      <c r="Y90" s="310"/>
      <c r="Z90" s="398"/>
      <c r="AA90" s="313"/>
      <c r="AB90" s="398"/>
      <c r="AW90" s="7"/>
      <c r="AX90" s="7"/>
      <c r="AY90" s="7"/>
      <c r="AZ90" s="7"/>
      <c r="BA90" s="7"/>
      <c r="BB90" s="7"/>
      <c r="BC90" s="7"/>
      <c r="BD90" s="7"/>
      <c r="BE90" s="7"/>
      <c r="BF90" s="7"/>
      <c r="BG90" s="7"/>
      <c r="BH90" s="7"/>
      <c r="BI90" s="7"/>
      <c r="BJ90" s="7"/>
      <c r="BK90" s="7"/>
      <c r="BL90" s="7"/>
      <c r="BM90" s="7"/>
    </row>
    <row r="91" spans="1:65" s="22" customFormat="1" ht="49.9" customHeight="1" x14ac:dyDescent="0.2">
      <c r="A91" s="213"/>
      <c r="B91" s="407"/>
      <c r="C91" s="327"/>
      <c r="D91" s="327"/>
      <c r="E91" s="329"/>
      <c r="F91" s="331"/>
      <c r="G91" s="314" t="s">
        <v>142</v>
      </c>
      <c r="H91" s="316" t="s">
        <v>143</v>
      </c>
      <c r="I91" s="320"/>
      <c r="J91" s="317" t="s">
        <v>144</v>
      </c>
      <c r="K91" s="214">
        <v>0.5</v>
      </c>
      <c r="L91" s="93" t="s">
        <v>35</v>
      </c>
      <c r="M91" s="90">
        <v>0</v>
      </c>
      <c r="N91" s="90">
        <v>0.15</v>
      </c>
      <c r="O91" s="90">
        <v>0.5</v>
      </c>
      <c r="P91" s="146">
        <v>1</v>
      </c>
      <c r="Q91" s="6">
        <f t="shared" ref="Q91:Q92" si="18">+SUM(M91:M91)*K91</f>
        <v>0</v>
      </c>
      <c r="R91" s="6">
        <f t="shared" ref="R91:R92" si="19">+SUM(N91:N91)*K91</f>
        <v>7.4999999999999997E-2</v>
      </c>
      <c r="S91" s="6">
        <f t="shared" si="13"/>
        <v>0.25</v>
      </c>
      <c r="T91" s="6">
        <f t="shared" si="14"/>
        <v>0.5</v>
      </c>
      <c r="U91" s="149">
        <f>+MAX(Q91:T91)</f>
        <v>0.5</v>
      </c>
      <c r="V91" s="310"/>
      <c r="W91" s="310"/>
      <c r="X91" s="310"/>
      <c r="Y91" s="310"/>
      <c r="Z91" s="398"/>
      <c r="AA91" s="312" t="s">
        <v>145</v>
      </c>
      <c r="AB91" s="398"/>
      <c r="AW91" s="7"/>
      <c r="AX91" s="7"/>
      <c r="AY91" s="7"/>
      <c r="AZ91" s="7"/>
      <c r="BA91" s="7"/>
      <c r="BB91" s="7"/>
      <c r="BC91" s="7"/>
      <c r="BD91" s="7"/>
      <c r="BE91" s="7"/>
      <c r="BF91" s="7"/>
      <c r="BG91" s="7"/>
      <c r="BH91" s="7"/>
      <c r="BI91" s="7"/>
      <c r="BJ91" s="7"/>
      <c r="BK91" s="7"/>
      <c r="BL91" s="7"/>
      <c r="BM91" s="7"/>
    </row>
    <row r="92" spans="1:65" s="22" customFormat="1" ht="49.9" customHeight="1" x14ac:dyDescent="0.2">
      <c r="A92" s="213"/>
      <c r="B92" s="408"/>
      <c r="C92" s="328"/>
      <c r="D92" s="328"/>
      <c r="E92" s="330"/>
      <c r="F92" s="331"/>
      <c r="G92" s="315"/>
      <c r="H92" s="316"/>
      <c r="I92" s="320"/>
      <c r="J92" s="317"/>
      <c r="K92" s="214">
        <v>0.5</v>
      </c>
      <c r="L92" s="162" t="s">
        <v>39</v>
      </c>
      <c r="M92" s="91">
        <v>0</v>
      </c>
      <c r="N92" s="91">
        <v>0.15</v>
      </c>
      <c r="O92" s="91">
        <v>0</v>
      </c>
      <c r="P92" s="147">
        <v>0</v>
      </c>
      <c r="Q92" s="165">
        <f t="shared" si="18"/>
        <v>0</v>
      </c>
      <c r="R92" s="165">
        <f t="shared" si="19"/>
        <v>7.4999999999999997E-2</v>
      </c>
      <c r="S92" s="165">
        <f t="shared" si="13"/>
        <v>0</v>
      </c>
      <c r="T92" s="165">
        <f t="shared" si="14"/>
        <v>0</v>
      </c>
      <c r="U92" s="169">
        <f t="shared" si="15"/>
        <v>7.4999999999999997E-2</v>
      </c>
      <c r="V92" s="311"/>
      <c r="W92" s="311"/>
      <c r="X92" s="311"/>
      <c r="Y92" s="311"/>
      <c r="Z92" s="399"/>
      <c r="AA92" s="313"/>
      <c r="AB92" s="399"/>
      <c r="AW92" s="7"/>
      <c r="AX92" s="7"/>
      <c r="AY92" s="7"/>
      <c r="AZ92" s="7"/>
      <c r="BA92" s="7"/>
      <c r="BB92" s="7"/>
      <c r="BC92" s="7"/>
      <c r="BD92" s="7"/>
      <c r="BE92" s="7"/>
      <c r="BF92" s="7"/>
      <c r="BG92" s="7"/>
      <c r="BH92" s="7"/>
      <c r="BI92" s="7"/>
      <c r="BJ92" s="7"/>
      <c r="BK92" s="7"/>
      <c r="BL92" s="7"/>
      <c r="BM92" s="7"/>
    </row>
    <row r="93" spans="1:65" s="22" customFormat="1" ht="12" thickBot="1" x14ac:dyDescent="0.25">
      <c r="B93" s="113"/>
      <c r="C93" s="113"/>
      <c r="D93" s="113"/>
      <c r="E93" s="114"/>
      <c r="F93" s="114"/>
      <c r="G93" s="114"/>
      <c r="H93" s="114"/>
      <c r="I93" s="113"/>
      <c r="J93" s="115"/>
      <c r="K93" s="114"/>
      <c r="L93" s="114"/>
      <c r="M93" s="113"/>
      <c r="N93" s="113"/>
      <c r="O93" s="113"/>
      <c r="P93" s="113"/>
      <c r="V93" s="113"/>
      <c r="W93" s="113"/>
      <c r="X93" s="113"/>
      <c r="Y93" s="113"/>
    </row>
    <row r="94" spans="1:65" s="22" customFormat="1" ht="13.5" thickBot="1" x14ac:dyDescent="0.25">
      <c r="B94" s="113"/>
      <c r="C94" s="113"/>
      <c r="D94" s="113"/>
      <c r="E94" s="114"/>
      <c r="F94" s="114"/>
      <c r="G94" s="114"/>
      <c r="H94" s="114"/>
      <c r="I94" s="113"/>
      <c r="J94" s="115"/>
      <c r="K94" s="114"/>
      <c r="L94" s="114"/>
      <c r="M94" s="113"/>
      <c r="N94" s="113"/>
      <c r="O94" s="113"/>
      <c r="P94" s="113"/>
      <c r="Q94" s="201">
        <f>+((SUMIF($L$3:$L$92,"P",Q$3:Q$92)))/13</f>
        <v>8.8615384615384624E-2</v>
      </c>
      <c r="R94" s="201">
        <f>+((SUMIF($L$3:$L$92,"P",R$3:R$92)))/13</f>
        <v>0.39615384615384602</v>
      </c>
      <c r="S94" s="201">
        <f>+((SUMIF($L$3:$L$92,"P",S$3:S$92)))/13</f>
        <v>0.66499999999999992</v>
      </c>
      <c r="T94" s="201">
        <f>+((SUMIF($L$3:$L$90,"P",T$3:T$92)))/13</f>
        <v>0.96153846153846123</v>
      </c>
      <c r="U94" s="202">
        <f>+((SUMIF($L$3:$L$92,"P",U$3:U$92)))/13</f>
        <v>0.99999999999999978</v>
      </c>
      <c r="V94" s="113"/>
      <c r="W94" s="113"/>
      <c r="X94" s="113"/>
      <c r="Y94" s="113"/>
    </row>
    <row r="95" spans="1:65" s="22" customFormat="1" ht="13.5" thickBot="1" x14ac:dyDescent="0.25">
      <c r="B95" s="113"/>
      <c r="C95" s="113"/>
      <c r="D95" s="113"/>
      <c r="E95" s="114"/>
      <c r="F95" s="114"/>
      <c r="G95" s="114"/>
      <c r="H95" s="114"/>
      <c r="I95" s="113"/>
      <c r="J95" s="115"/>
      <c r="K95" s="114"/>
      <c r="L95" s="114"/>
      <c r="M95" s="113"/>
      <c r="N95" s="113"/>
      <c r="O95" s="113"/>
      <c r="P95" s="113"/>
      <c r="Q95" s="201">
        <f ca="1">+((SUMIF($L$3:$L$92,"E",Q$3:Q$90)))/13</f>
        <v>8.0346153846153859E-2</v>
      </c>
      <c r="R95" s="201">
        <f>+((SUMIF($L$3:$L$92,"E",R$3:R$92)))/13</f>
        <v>0.35000000000000003</v>
      </c>
      <c r="S95" s="201">
        <f>+((SUMIF($L$3:$L$92,"E",S$3:S$92)))/13</f>
        <v>0</v>
      </c>
      <c r="T95" s="201">
        <f>+((SUMIF($L$3:$L$90,"E",T$3:T$90)))/13</f>
        <v>0</v>
      </c>
      <c r="U95" s="201">
        <f>+((SUMIF($L$3:$L$90,"E",U$3:U$90)))/13</f>
        <v>0.34423076923076928</v>
      </c>
      <c r="V95" s="113"/>
      <c r="W95" s="113"/>
      <c r="X95" s="113"/>
      <c r="Y95" s="113"/>
    </row>
    <row r="96" spans="1:65" s="22" customFormat="1" x14ac:dyDescent="0.2">
      <c r="B96" s="113"/>
      <c r="C96" s="113"/>
      <c r="D96" s="113"/>
      <c r="E96" s="114"/>
      <c r="F96" s="114"/>
      <c r="G96" s="114"/>
      <c r="H96" s="114"/>
      <c r="I96" s="113"/>
      <c r="J96" s="115"/>
      <c r="K96" s="114"/>
      <c r="L96" s="114"/>
      <c r="M96" s="113"/>
      <c r="N96" s="113"/>
      <c r="O96" s="113"/>
      <c r="P96" s="113"/>
      <c r="Q96" s="113"/>
      <c r="R96" s="113"/>
      <c r="S96" s="113"/>
      <c r="T96" s="113"/>
      <c r="U96" s="113"/>
      <c r="V96" s="113"/>
      <c r="W96" s="113"/>
      <c r="X96" s="113"/>
      <c r="Y96" s="113"/>
    </row>
    <row r="97" spans="1:65" s="22" customFormat="1" ht="12" thickBot="1" x14ac:dyDescent="0.25">
      <c r="B97" s="113"/>
      <c r="C97" s="113"/>
      <c r="D97" s="113"/>
      <c r="E97" s="114"/>
      <c r="F97" s="114"/>
      <c r="G97" s="114"/>
      <c r="H97" s="114"/>
      <c r="I97" s="113"/>
      <c r="J97" s="115"/>
      <c r="K97" s="114"/>
      <c r="L97" s="114"/>
      <c r="M97" s="113"/>
      <c r="N97" s="113"/>
      <c r="O97" s="113"/>
      <c r="P97" s="113"/>
      <c r="Q97" s="113"/>
      <c r="R97" s="113"/>
      <c r="S97" s="113"/>
      <c r="T97" s="113"/>
      <c r="U97" s="113"/>
      <c r="V97" s="113"/>
      <c r="W97" s="113"/>
      <c r="X97" s="113"/>
      <c r="Y97" s="113"/>
    </row>
    <row r="98" spans="1:65" s="22" customFormat="1" ht="13.5" thickBot="1" x14ac:dyDescent="0.25">
      <c r="B98" s="113"/>
      <c r="C98" s="113"/>
      <c r="D98" s="113"/>
      <c r="E98" s="114"/>
      <c r="F98" s="114"/>
      <c r="G98" s="114"/>
      <c r="H98" s="114"/>
      <c r="I98" s="113"/>
      <c r="J98" s="115"/>
      <c r="K98" s="114"/>
      <c r="L98" s="114"/>
      <c r="M98" s="113"/>
      <c r="N98" s="113"/>
      <c r="O98" s="113"/>
      <c r="P98" s="113"/>
      <c r="Q98" s="306" t="s">
        <v>146</v>
      </c>
      <c r="R98" s="307"/>
      <c r="S98" s="307"/>
      <c r="T98" s="307"/>
      <c r="U98" s="308"/>
      <c r="V98" s="113"/>
      <c r="W98" s="113"/>
      <c r="X98" s="113"/>
      <c r="Y98" s="113"/>
    </row>
    <row r="99" spans="1:65" s="22" customFormat="1" ht="13.5" thickBot="1" x14ac:dyDescent="0.25">
      <c r="B99" s="113"/>
      <c r="C99" s="113"/>
      <c r="D99" s="113"/>
      <c r="E99" s="114"/>
      <c r="F99" s="114"/>
      <c r="G99" s="114"/>
      <c r="H99" s="114"/>
      <c r="I99" s="113"/>
      <c r="J99" s="115"/>
      <c r="K99" s="114"/>
      <c r="L99" s="114"/>
      <c r="M99" s="113"/>
      <c r="N99" s="113"/>
      <c r="O99" s="113"/>
      <c r="P99" s="113"/>
      <c r="Q99" s="203">
        <f ca="1">+Q95/Q94</f>
        <v>0.90668402777777779</v>
      </c>
      <c r="R99" s="203">
        <f t="shared" ref="R99:U99" si="20">+R95/R94</f>
        <v>0.88349514563106835</v>
      </c>
      <c r="S99" s="203">
        <f t="shared" si="20"/>
        <v>0</v>
      </c>
      <c r="T99" s="203">
        <f t="shared" si="20"/>
        <v>0</v>
      </c>
      <c r="U99" s="203">
        <f t="shared" si="20"/>
        <v>0.34423076923076934</v>
      </c>
      <c r="V99" s="113"/>
      <c r="W99" s="113"/>
      <c r="X99" s="113"/>
      <c r="Y99" s="113"/>
    </row>
    <row r="100" spans="1:65" s="22" customFormat="1" ht="26.25" thickBot="1" x14ac:dyDescent="0.25">
      <c r="B100" s="113"/>
      <c r="C100" s="113"/>
      <c r="D100" s="113"/>
      <c r="E100" s="114"/>
      <c r="F100" s="114"/>
      <c r="G100" s="114"/>
      <c r="H100" s="114"/>
      <c r="I100" s="113"/>
      <c r="J100" s="115"/>
      <c r="K100" s="114"/>
      <c r="L100" s="114"/>
      <c r="M100" s="113"/>
      <c r="N100" s="113"/>
      <c r="O100" s="113"/>
      <c r="P100" s="113"/>
      <c r="Q100" s="204" t="str">
        <f ca="1">+IF(Q99&gt;0.95,"BIEN",IF(Q99&gt;=0.85,"ACEPTABLE",IF(Q99&lt;0.85,"PARA MEJORAR")))</f>
        <v>ACEPTABLE</v>
      </c>
      <c r="R100" s="204" t="str">
        <f>+IF(R99&gt;0.95,"BIEN",IF(R99&gt;=0.85,"ACEPTABLE",IF(R99&lt;0.85,"PARA MEJORAR")))</f>
        <v>ACEPTABLE</v>
      </c>
      <c r="S100" s="204" t="str">
        <f>+IF(S99&gt;0.95,"BIEN",IF(S99&gt;=0.85,"ACEPTABLE",IF(S99&lt;0.85,"PARA MEJORAR")))</f>
        <v>PARA MEJORAR</v>
      </c>
      <c r="T100" s="205" t="str">
        <f>+IF(T99&gt;0.95,"BIEN",IF(T99&gt;=0.85,"ACEPTABLE",IF(T99&lt;0.85,"PARA MEJORAR")))</f>
        <v>PARA MEJORAR</v>
      </c>
      <c r="U100" s="206" t="str">
        <f>+IF(U99&gt;0.95,"BIEN",IF(U99&gt;=0.85,"ACEPTABLE",IF(U99&lt;0.85,"PARA MEJORAR")))</f>
        <v>PARA MEJORAR</v>
      </c>
      <c r="V100" s="113"/>
      <c r="W100" s="113"/>
      <c r="X100" s="113"/>
      <c r="Y100" s="113"/>
    </row>
    <row r="101" spans="1:65" s="22" customFormat="1" x14ac:dyDescent="0.2">
      <c r="B101" s="113"/>
      <c r="C101" s="113"/>
      <c r="D101" s="113"/>
      <c r="E101" s="114"/>
      <c r="F101" s="114"/>
      <c r="G101" s="114"/>
      <c r="H101" s="114"/>
      <c r="I101" s="113"/>
      <c r="J101" s="115"/>
      <c r="K101" s="114"/>
      <c r="L101" s="114"/>
      <c r="M101" s="113"/>
      <c r="N101" s="113"/>
      <c r="O101" s="113"/>
      <c r="P101" s="113"/>
      <c r="Q101" s="113"/>
      <c r="R101" s="113"/>
      <c r="S101" s="113"/>
      <c r="T101" s="113"/>
      <c r="U101" s="113"/>
      <c r="V101" s="113"/>
      <c r="W101" s="113"/>
      <c r="X101" s="113"/>
      <c r="Y101" s="113"/>
    </row>
    <row r="102" spans="1:65" s="114" customFormat="1" ht="11.25" customHeight="1" x14ac:dyDescent="0.2">
      <c r="A102" s="22"/>
      <c r="B102" s="113"/>
      <c r="C102" s="113"/>
      <c r="D102" s="113"/>
      <c r="I102" s="113"/>
      <c r="J102" s="115"/>
      <c r="M102" s="113"/>
      <c r="N102" s="113"/>
      <c r="O102" s="113"/>
      <c r="P102" s="113"/>
      <c r="Q102" s="113"/>
      <c r="R102" s="113"/>
      <c r="S102" s="113"/>
      <c r="T102" s="113"/>
      <c r="U102" s="113"/>
      <c r="V102" s="113"/>
      <c r="W102" s="113"/>
      <c r="X102" s="113"/>
      <c r="Y102" s="113"/>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2"/>
      <c r="BE102" s="22"/>
      <c r="BF102" s="22"/>
      <c r="BG102" s="22"/>
      <c r="BH102" s="22"/>
      <c r="BI102" s="22"/>
      <c r="BJ102" s="22"/>
      <c r="BK102" s="22"/>
      <c r="BL102" s="22"/>
      <c r="BM102" s="22"/>
    </row>
    <row r="103" spans="1:65" s="114" customFormat="1" ht="11.25" customHeight="1" x14ac:dyDescent="0.2">
      <c r="A103" s="22"/>
      <c r="B103" s="113"/>
      <c r="C103" s="113"/>
      <c r="D103" s="113"/>
      <c r="I103" s="113"/>
      <c r="J103" s="115"/>
      <c r="M103" s="113"/>
      <c r="N103" s="113"/>
      <c r="O103" s="113"/>
      <c r="P103" s="113"/>
      <c r="Q103" s="113"/>
      <c r="R103" s="113"/>
      <c r="S103" s="113"/>
      <c r="T103" s="113"/>
      <c r="U103" s="113"/>
      <c r="V103" s="113"/>
      <c r="W103" s="113"/>
      <c r="X103" s="113"/>
      <c r="Y103" s="113"/>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2"/>
      <c r="BE103" s="22"/>
      <c r="BF103" s="22"/>
      <c r="BG103" s="22"/>
      <c r="BH103" s="22"/>
      <c r="BI103" s="22"/>
      <c r="BJ103" s="22"/>
      <c r="BK103" s="22"/>
      <c r="BL103" s="22"/>
      <c r="BM103" s="22"/>
    </row>
    <row r="104" spans="1:65" s="22" customFormat="1" x14ac:dyDescent="0.2">
      <c r="B104" s="113"/>
      <c r="C104" s="113"/>
      <c r="D104" s="113"/>
      <c r="E104" s="114"/>
      <c r="F104" s="114"/>
      <c r="G104" s="114"/>
      <c r="H104" s="114"/>
      <c r="I104" s="113"/>
      <c r="J104" s="115"/>
      <c r="K104" s="114"/>
      <c r="L104" s="114"/>
      <c r="M104" s="113"/>
      <c r="N104" s="113"/>
      <c r="O104" s="113"/>
      <c r="P104" s="113"/>
      <c r="Q104" s="113"/>
      <c r="R104" s="113"/>
      <c r="S104" s="113"/>
      <c r="T104" s="113"/>
      <c r="U104" s="113"/>
      <c r="V104" s="113"/>
      <c r="W104" s="113"/>
      <c r="X104" s="113"/>
      <c r="Y104" s="113"/>
    </row>
    <row r="105" spans="1:65" s="22" customFormat="1" x14ac:dyDescent="0.2">
      <c r="B105" s="113"/>
      <c r="C105" s="113"/>
      <c r="D105" s="113"/>
      <c r="E105" s="114"/>
      <c r="F105" s="114"/>
      <c r="G105" s="114"/>
      <c r="H105" s="114"/>
      <c r="I105" s="113"/>
      <c r="J105" s="115"/>
      <c r="K105" s="114"/>
      <c r="L105" s="114"/>
      <c r="M105" s="113"/>
      <c r="N105" s="113"/>
      <c r="O105" s="113"/>
      <c r="P105" s="113"/>
      <c r="Q105" s="113"/>
      <c r="R105" s="113"/>
      <c r="S105" s="113"/>
      <c r="T105" s="113"/>
      <c r="U105" s="113"/>
      <c r="V105" s="113"/>
      <c r="W105" s="113"/>
      <c r="X105" s="113"/>
      <c r="Y105" s="113"/>
    </row>
    <row r="106" spans="1:65" s="22" customFormat="1" x14ac:dyDescent="0.2">
      <c r="B106" s="113"/>
      <c r="C106" s="113"/>
      <c r="D106" s="113"/>
      <c r="E106" s="114"/>
      <c r="F106" s="114"/>
      <c r="G106" s="114"/>
      <c r="H106" s="114"/>
      <c r="I106" s="113"/>
      <c r="J106" s="115"/>
      <c r="K106" s="114"/>
      <c r="L106" s="114"/>
      <c r="M106" s="113"/>
      <c r="N106" s="113"/>
      <c r="O106" s="113"/>
      <c r="P106" s="113"/>
      <c r="Q106" s="113"/>
      <c r="R106" s="113"/>
      <c r="S106" s="113"/>
      <c r="T106" s="113"/>
      <c r="U106" s="113"/>
      <c r="V106" s="113"/>
      <c r="W106" s="113"/>
      <c r="X106" s="113"/>
      <c r="Y106" s="113"/>
    </row>
    <row r="107" spans="1:65" s="22" customFormat="1" x14ac:dyDescent="0.2">
      <c r="B107" s="113"/>
      <c r="C107" s="113"/>
      <c r="D107" s="113"/>
      <c r="E107" s="114"/>
      <c r="F107" s="114"/>
      <c r="G107" s="114"/>
      <c r="H107" s="114"/>
      <c r="I107" s="113"/>
      <c r="J107" s="115"/>
      <c r="K107" s="114"/>
      <c r="L107" s="114"/>
      <c r="M107" s="113"/>
      <c r="N107" s="113"/>
      <c r="O107" s="113"/>
      <c r="P107" s="113"/>
      <c r="Q107" s="113"/>
      <c r="R107" s="113"/>
      <c r="S107" s="113"/>
      <c r="T107" s="113"/>
      <c r="U107" s="113"/>
      <c r="V107" s="113"/>
      <c r="W107" s="113"/>
      <c r="X107" s="113"/>
      <c r="Y107" s="113"/>
    </row>
    <row r="108" spans="1:65" s="22" customFormat="1" x14ac:dyDescent="0.2">
      <c r="B108" s="113"/>
      <c r="C108" s="113"/>
      <c r="D108" s="113"/>
      <c r="E108" s="114"/>
      <c r="F108" s="114"/>
      <c r="G108" s="114"/>
      <c r="H108" s="114"/>
      <c r="I108" s="113"/>
      <c r="J108" s="115"/>
      <c r="K108" s="114"/>
      <c r="L108" s="114"/>
      <c r="M108" s="113"/>
      <c r="N108" s="113"/>
      <c r="O108" s="113"/>
      <c r="P108" s="113"/>
      <c r="Q108" s="113"/>
      <c r="R108" s="113"/>
      <c r="S108" s="113"/>
      <c r="T108" s="113"/>
      <c r="U108" s="113"/>
      <c r="V108" s="113"/>
      <c r="W108" s="113"/>
      <c r="X108" s="113"/>
      <c r="Y108" s="113"/>
    </row>
    <row r="109" spans="1:65" s="22" customFormat="1" x14ac:dyDescent="0.2">
      <c r="B109" s="113"/>
      <c r="C109" s="113"/>
      <c r="D109" s="113"/>
      <c r="E109" s="114"/>
      <c r="F109" s="114"/>
      <c r="G109" s="114"/>
      <c r="H109" s="114"/>
      <c r="I109" s="113"/>
      <c r="J109" s="115"/>
      <c r="K109" s="114"/>
      <c r="L109" s="114"/>
      <c r="M109" s="113"/>
      <c r="N109" s="113"/>
      <c r="O109" s="113"/>
      <c r="P109" s="113"/>
      <c r="Q109" s="113"/>
      <c r="R109" s="113"/>
      <c r="S109" s="113"/>
      <c r="T109" s="113"/>
      <c r="U109" s="113"/>
      <c r="V109" s="113"/>
      <c r="W109" s="113"/>
      <c r="X109" s="113"/>
      <c r="Y109" s="113"/>
    </row>
    <row r="110" spans="1:65" s="22" customFormat="1" x14ac:dyDescent="0.2">
      <c r="B110" s="113"/>
      <c r="C110" s="113"/>
      <c r="D110" s="113"/>
      <c r="E110" s="114"/>
      <c r="F110" s="114"/>
      <c r="G110" s="114"/>
      <c r="H110" s="114"/>
      <c r="I110" s="113"/>
      <c r="J110" s="115"/>
      <c r="K110" s="114"/>
      <c r="L110" s="114"/>
      <c r="M110" s="113"/>
      <c r="N110" s="113"/>
      <c r="O110" s="113"/>
      <c r="P110" s="113"/>
      <c r="Q110" s="113"/>
      <c r="R110" s="113"/>
      <c r="S110" s="113"/>
      <c r="T110" s="113"/>
      <c r="U110" s="113"/>
      <c r="V110" s="113"/>
      <c r="W110" s="113"/>
      <c r="X110" s="113"/>
      <c r="Y110" s="113"/>
    </row>
    <row r="111" spans="1:65" s="22" customFormat="1" x14ac:dyDescent="0.2">
      <c r="B111" s="113"/>
      <c r="C111" s="113"/>
      <c r="D111" s="113"/>
      <c r="E111" s="114"/>
      <c r="F111" s="114"/>
      <c r="G111" s="114"/>
      <c r="H111" s="114"/>
      <c r="I111" s="113"/>
      <c r="J111" s="115"/>
      <c r="K111" s="114"/>
      <c r="L111" s="114"/>
      <c r="M111" s="113"/>
      <c r="N111" s="113"/>
      <c r="O111" s="113"/>
      <c r="P111" s="113"/>
      <c r="Q111" s="113"/>
      <c r="R111" s="113"/>
      <c r="S111" s="113"/>
      <c r="T111" s="113"/>
      <c r="U111" s="113"/>
      <c r="V111" s="113"/>
      <c r="W111" s="113"/>
      <c r="X111" s="113"/>
      <c r="Y111" s="113"/>
    </row>
    <row r="112" spans="1:65" s="22" customFormat="1" x14ac:dyDescent="0.2">
      <c r="B112" s="113"/>
      <c r="C112" s="113"/>
      <c r="D112" s="113"/>
      <c r="E112" s="114"/>
      <c r="F112" s="114"/>
      <c r="G112" s="114"/>
      <c r="H112" s="114"/>
      <c r="I112" s="113"/>
      <c r="J112" s="115"/>
      <c r="K112" s="114"/>
      <c r="L112" s="114"/>
      <c r="M112" s="113"/>
      <c r="N112" s="113"/>
      <c r="O112" s="113"/>
      <c r="P112" s="113"/>
      <c r="Q112" s="113"/>
      <c r="R112" s="113"/>
      <c r="S112" s="113"/>
      <c r="T112" s="113"/>
      <c r="U112" s="113"/>
      <c r="V112" s="113"/>
      <c r="W112" s="113"/>
      <c r="X112" s="113"/>
      <c r="Y112" s="113"/>
    </row>
    <row r="113" spans="2:25" s="22" customFormat="1" x14ac:dyDescent="0.2">
      <c r="B113" s="113"/>
      <c r="C113" s="113"/>
      <c r="D113" s="113"/>
      <c r="E113" s="114"/>
      <c r="F113" s="114"/>
      <c r="G113" s="114"/>
      <c r="H113" s="114"/>
      <c r="I113" s="113"/>
      <c r="J113" s="115"/>
      <c r="K113" s="114"/>
      <c r="L113" s="114"/>
      <c r="M113" s="113"/>
      <c r="N113" s="113"/>
      <c r="O113" s="113"/>
      <c r="P113" s="113"/>
      <c r="Q113" s="113"/>
      <c r="R113" s="113"/>
      <c r="S113" s="113"/>
      <c r="T113" s="113"/>
      <c r="U113" s="113"/>
      <c r="V113" s="113"/>
      <c r="W113" s="113"/>
      <c r="X113" s="113"/>
      <c r="Y113" s="113"/>
    </row>
    <row r="114" spans="2:25" s="22" customFormat="1" x14ac:dyDescent="0.2">
      <c r="B114" s="113"/>
      <c r="C114" s="113"/>
      <c r="D114" s="113"/>
      <c r="E114" s="114"/>
      <c r="F114" s="114"/>
      <c r="G114" s="114"/>
      <c r="H114" s="114"/>
      <c r="I114" s="113"/>
      <c r="J114" s="115"/>
      <c r="K114" s="114"/>
      <c r="L114" s="114"/>
      <c r="M114" s="113"/>
      <c r="N114" s="113"/>
      <c r="O114" s="113"/>
      <c r="P114" s="113"/>
      <c r="Q114" s="113"/>
      <c r="R114" s="113"/>
      <c r="S114" s="113"/>
      <c r="T114" s="113"/>
      <c r="U114" s="113"/>
      <c r="V114" s="113"/>
      <c r="W114" s="113"/>
      <c r="X114" s="113"/>
      <c r="Y114" s="113"/>
    </row>
    <row r="115" spans="2:25" s="22" customFormat="1" x14ac:dyDescent="0.2">
      <c r="B115" s="113"/>
      <c r="C115" s="113"/>
      <c r="D115" s="113"/>
      <c r="E115" s="114"/>
      <c r="F115" s="114"/>
      <c r="G115" s="114"/>
      <c r="H115" s="114"/>
      <c r="I115" s="113"/>
      <c r="J115" s="115"/>
      <c r="K115" s="114"/>
      <c r="L115" s="114"/>
      <c r="M115" s="113"/>
      <c r="N115" s="113"/>
      <c r="O115" s="113"/>
      <c r="P115" s="113"/>
      <c r="Q115" s="113"/>
      <c r="R115" s="113"/>
      <c r="S115" s="113"/>
      <c r="T115" s="113"/>
      <c r="U115" s="113"/>
      <c r="V115" s="113"/>
      <c r="W115" s="113"/>
      <c r="X115" s="113"/>
      <c r="Y115" s="113"/>
    </row>
    <row r="116" spans="2:25" s="22" customFormat="1" x14ac:dyDescent="0.2">
      <c r="B116" s="113"/>
      <c r="C116" s="113"/>
      <c r="D116" s="113"/>
      <c r="E116" s="114"/>
      <c r="F116" s="114"/>
      <c r="G116" s="114"/>
      <c r="H116" s="114"/>
      <c r="I116" s="113"/>
      <c r="J116" s="115"/>
      <c r="K116" s="114"/>
      <c r="L116" s="114"/>
      <c r="M116" s="113"/>
      <c r="N116" s="113"/>
      <c r="O116" s="113"/>
      <c r="P116" s="113"/>
      <c r="Q116" s="113"/>
      <c r="R116" s="113"/>
      <c r="S116" s="113"/>
      <c r="T116" s="113"/>
      <c r="U116" s="113"/>
      <c r="V116" s="113"/>
      <c r="W116" s="113"/>
      <c r="X116" s="113"/>
      <c r="Y116" s="113"/>
    </row>
    <row r="117" spans="2:25" s="22" customFormat="1" x14ac:dyDescent="0.2">
      <c r="B117" s="113"/>
      <c r="C117" s="113"/>
      <c r="D117" s="113"/>
      <c r="E117" s="114"/>
      <c r="F117" s="114"/>
      <c r="G117" s="114"/>
      <c r="H117" s="114"/>
      <c r="I117" s="113"/>
      <c r="J117" s="115"/>
      <c r="K117" s="114"/>
      <c r="L117" s="114"/>
      <c r="M117" s="113"/>
      <c r="N117" s="113"/>
      <c r="O117" s="113"/>
      <c r="P117" s="113"/>
      <c r="Q117" s="113"/>
      <c r="R117" s="113"/>
      <c r="S117" s="113"/>
      <c r="T117" s="113"/>
      <c r="U117" s="113"/>
      <c r="V117" s="113"/>
      <c r="W117" s="113"/>
      <c r="X117" s="113"/>
      <c r="Y117" s="113"/>
    </row>
    <row r="118" spans="2:25" s="22" customFormat="1" x14ac:dyDescent="0.2">
      <c r="B118" s="113"/>
      <c r="C118" s="113"/>
      <c r="D118" s="113"/>
      <c r="E118" s="114"/>
      <c r="F118" s="114"/>
      <c r="G118" s="114"/>
      <c r="H118" s="114"/>
      <c r="I118" s="113"/>
      <c r="J118" s="115"/>
      <c r="K118" s="114"/>
      <c r="L118" s="114"/>
      <c r="M118" s="113"/>
      <c r="N118" s="113"/>
      <c r="O118" s="113"/>
      <c r="P118" s="113"/>
      <c r="Q118" s="113"/>
      <c r="R118" s="113"/>
      <c r="S118" s="113"/>
      <c r="T118" s="113"/>
      <c r="U118" s="113"/>
      <c r="V118" s="113"/>
      <c r="W118" s="113"/>
      <c r="X118" s="113"/>
      <c r="Y118" s="113"/>
    </row>
    <row r="119" spans="2:25" s="22" customFormat="1" x14ac:dyDescent="0.2">
      <c r="B119" s="113"/>
      <c r="C119" s="113"/>
      <c r="D119" s="113"/>
      <c r="E119" s="114"/>
      <c r="F119" s="114"/>
      <c r="G119" s="114"/>
      <c r="H119" s="114"/>
      <c r="I119" s="113"/>
      <c r="J119" s="115"/>
      <c r="K119" s="114"/>
      <c r="L119" s="114"/>
      <c r="M119" s="113"/>
      <c r="N119" s="113"/>
      <c r="O119" s="113"/>
      <c r="P119" s="113"/>
      <c r="Q119" s="113"/>
      <c r="R119" s="113"/>
      <c r="S119" s="113"/>
      <c r="T119" s="113"/>
      <c r="U119" s="113"/>
      <c r="V119" s="113"/>
      <c r="W119" s="113"/>
      <c r="X119" s="113"/>
      <c r="Y119" s="113"/>
    </row>
    <row r="120" spans="2:25" s="22" customFormat="1" x14ac:dyDescent="0.2">
      <c r="B120" s="113"/>
      <c r="C120" s="113"/>
      <c r="D120" s="113"/>
      <c r="E120" s="114"/>
      <c r="F120" s="114"/>
      <c r="G120" s="114"/>
      <c r="H120" s="114"/>
      <c r="I120" s="113"/>
      <c r="J120" s="115"/>
      <c r="K120" s="114"/>
      <c r="L120" s="114"/>
      <c r="M120" s="113"/>
      <c r="N120" s="113"/>
      <c r="O120" s="113"/>
      <c r="P120" s="113"/>
      <c r="Q120" s="113"/>
      <c r="R120" s="113"/>
      <c r="S120" s="113"/>
      <c r="T120" s="113"/>
      <c r="U120" s="113"/>
      <c r="V120" s="113"/>
      <c r="W120" s="113"/>
      <c r="X120" s="113"/>
      <c r="Y120" s="113"/>
    </row>
    <row r="121" spans="2:25" s="22" customFormat="1" x14ac:dyDescent="0.2">
      <c r="B121" s="113"/>
      <c r="C121" s="113"/>
      <c r="D121" s="113"/>
      <c r="E121" s="114"/>
      <c r="F121" s="114"/>
      <c r="G121" s="114"/>
      <c r="H121" s="114"/>
      <c r="I121" s="113"/>
      <c r="J121" s="115"/>
      <c r="K121" s="114"/>
      <c r="L121" s="114"/>
      <c r="M121" s="113"/>
      <c r="N121" s="113"/>
      <c r="O121" s="113"/>
      <c r="P121" s="113"/>
      <c r="Q121" s="113"/>
      <c r="R121" s="113"/>
      <c r="S121" s="113"/>
      <c r="T121" s="113"/>
      <c r="U121" s="113"/>
      <c r="V121" s="113"/>
      <c r="W121" s="113"/>
      <c r="X121" s="113"/>
      <c r="Y121" s="113"/>
    </row>
    <row r="122" spans="2:25" s="22" customFormat="1" x14ac:dyDescent="0.2">
      <c r="B122" s="113"/>
      <c r="C122" s="113"/>
      <c r="D122" s="113"/>
      <c r="E122" s="114"/>
      <c r="F122" s="114"/>
      <c r="G122" s="114"/>
      <c r="H122" s="114"/>
      <c r="I122" s="113"/>
      <c r="J122" s="115"/>
      <c r="K122" s="114"/>
      <c r="L122" s="114"/>
      <c r="M122" s="113"/>
      <c r="N122" s="113"/>
      <c r="O122" s="113"/>
      <c r="P122" s="113"/>
      <c r="Q122" s="113"/>
      <c r="R122" s="113"/>
      <c r="S122" s="113"/>
      <c r="T122" s="113"/>
      <c r="U122" s="113"/>
      <c r="V122" s="113"/>
      <c r="W122" s="113"/>
      <c r="X122" s="113"/>
      <c r="Y122" s="113"/>
    </row>
    <row r="123" spans="2:25" s="22" customFormat="1" x14ac:dyDescent="0.2">
      <c r="B123" s="113"/>
      <c r="C123" s="113"/>
      <c r="D123" s="113"/>
      <c r="E123" s="114"/>
      <c r="F123" s="114"/>
      <c r="G123" s="114"/>
      <c r="H123" s="114"/>
      <c r="I123" s="113"/>
      <c r="J123" s="115"/>
      <c r="K123" s="114"/>
      <c r="L123" s="114"/>
      <c r="M123" s="113"/>
      <c r="N123" s="113"/>
      <c r="O123" s="113"/>
      <c r="P123" s="113"/>
      <c r="Q123" s="113"/>
      <c r="R123" s="113"/>
      <c r="S123" s="113"/>
      <c r="T123" s="113"/>
      <c r="U123" s="113"/>
      <c r="V123" s="113"/>
      <c r="W123" s="113"/>
      <c r="X123" s="113"/>
      <c r="Y123" s="113"/>
    </row>
    <row r="124" spans="2:25" s="22" customFormat="1" x14ac:dyDescent="0.2">
      <c r="B124" s="113"/>
      <c r="C124" s="113"/>
      <c r="D124" s="113"/>
      <c r="E124" s="114"/>
      <c r="F124" s="114"/>
      <c r="G124" s="114"/>
      <c r="H124" s="114"/>
      <c r="I124" s="113"/>
      <c r="J124" s="115"/>
      <c r="K124" s="114"/>
      <c r="L124" s="114"/>
      <c r="M124" s="113"/>
      <c r="N124" s="113"/>
      <c r="O124" s="113"/>
      <c r="P124" s="113"/>
      <c r="Q124" s="113"/>
      <c r="R124" s="113"/>
      <c r="S124" s="113"/>
      <c r="T124" s="113"/>
      <c r="U124" s="113"/>
      <c r="V124" s="113"/>
      <c r="W124" s="113"/>
      <c r="X124" s="113"/>
      <c r="Y124" s="113"/>
    </row>
    <row r="125" spans="2:25" s="22" customFormat="1" x14ac:dyDescent="0.2">
      <c r="B125" s="113"/>
      <c r="C125" s="113"/>
      <c r="D125" s="113"/>
      <c r="E125" s="114"/>
      <c r="F125" s="114"/>
      <c r="G125" s="114"/>
      <c r="H125" s="114"/>
      <c r="I125" s="113"/>
      <c r="J125" s="115"/>
      <c r="K125" s="114"/>
      <c r="L125" s="114"/>
      <c r="M125" s="113"/>
      <c r="N125" s="113"/>
      <c r="O125" s="113"/>
      <c r="P125" s="113"/>
      <c r="Q125" s="113"/>
      <c r="R125" s="113"/>
      <c r="S125" s="113"/>
      <c r="T125" s="113"/>
      <c r="U125" s="113"/>
      <c r="V125" s="113"/>
      <c r="W125" s="113"/>
      <c r="X125" s="113"/>
      <c r="Y125" s="113"/>
    </row>
    <row r="126" spans="2:25" s="22" customFormat="1" x14ac:dyDescent="0.2">
      <c r="B126" s="113"/>
      <c r="C126" s="113"/>
      <c r="D126" s="113"/>
      <c r="E126" s="114"/>
      <c r="F126" s="114"/>
      <c r="G126" s="114"/>
      <c r="H126" s="114"/>
      <c r="I126" s="113"/>
      <c r="J126" s="115"/>
      <c r="K126" s="114"/>
      <c r="L126" s="114"/>
      <c r="M126" s="113"/>
      <c r="N126" s="113"/>
      <c r="O126" s="113"/>
      <c r="P126" s="113"/>
      <c r="Q126" s="113"/>
      <c r="R126" s="113"/>
      <c r="S126" s="113"/>
      <c r="T126" s="113"/>
      <c r="U126" s="113"/>
      <c r="V126" s="113"/>
      <c r="W126" s="113"/>
      <c r="X126" s="113"/>
      <c r="Y126" s="113"/>
    </row>
    <row r="127" spans="2:25" s="22" customFormat="1" x14ac:dyDescent="0.2">
      <c r="B127" s="113"/>
      <c r="C127" s="113"/>
      <c r="D127" s="113"/>
      <c r="E127" s="114"/>
      <c r="F127" s="114"/>
      <c r="G127" s="114"/>
      <c r="H127" s="114"/>
      <c r="I127" s="113"/>
      <c r="J127" s="115"/>
      <c r="K127" s="114"/>
      <c r="L127" s="114"/>
      <c r="M127" s="113"/>
      <c r="N127" s="113"/>
      <c r="O127" s="113"/>
      <c r="P127" s="113"/>
      <c r="Q127" s="113"/>
      <c r="R127" s="113"/>
      <c r="S127" s="113"/>
      <c r="T127" s="113"/>
      <c r="U127" s="113"/>
      <c r="V127" s="113"/>
      <c r="W127" s="113"/>
      <c r="X127" s="113"/>
      <c r="Y127" s="113"/>
    </row>
    <row r="128" spans="2:25" s="22" customFormat="1" x14ac:dyDescent="0.2">
      <c r="B128" s="113"/>
      <c r="C128" s="113"/>
      <c r="D128" s="113"/>
      <c r="E128" s="114"/>
      <c r="F128" s="114"/>
      <c r="G128" s="114"/>
      <c r="H128" s="114"/>
      <c r="I128" s="113"/>
      <c r="J128" s="115"/>
      <c r="K128" s="114"/>
      <c r="L128" s="114"/>
      <c r="M128" s="113"/>
      <c r="N128" s="113"/>
      <c r="O128" s="113"/>
      <c r="P128" s="113"/>
      <c r="Q128" s="113"/>
      <c r="R128" s="113"/>
      <c r="S128" s="113"/>
      <c r="T128" s="113"/>
      <c r="U128" s="113"/>
      <c r="V128" s="113"/>
      <c r="W128" s="113"/>
      <c r="X128" s="113"/>
      <c r="Y128" s="113"/>
    </row>
    <row r="129" spans="2:25" s="22" customFormat="1" x14ac:dyDescent="0.2">
      <c r="B129" s="113"/>
      <c r="C129" s="113"/>
      <c r="D129" s="113"/>
      <c r="E129" s="114"/>
      <c r="F129" s="114"/>
      <c r="G129" s="114"/>
      <c r="H129" s="114"/>
      <c r="I129" s="113"/>
      <c r="J129" s="115"/>
      <c r="K129" s="114"/>
      <c r="L129" s="114"/>
      <c r="M129" s="113"/>
      <c r="N129" s="113"/>
      <c r="O129" s="113"/>
      <c r="P129" s="113"/>
      <c r="Q129" s="113"/>
      <c r="R129" s="113"/>
      <c r="S129" s="113"/>
      <c r="T129" s="113"/>
      <c r="U129" s="113"/>
      <c r="V129" s="113"/>
      <c r="W129" s="113"/>
      <c r="X129" s="113"/>
      <c r="Y129" s="113"/>
    </row>
    <row r="130" spans="2:25" s="22" customFormat="1" x14ac:dyDescent="0.2">
      <c r="B130" s="113"/>
      <c r="C130" s="113"/>
      <c r="D130" s="113"/>
      <c r="E130" s="114"/>
      <c r="F130" s="114"/>
      <c r="G130" s="114"/>
      <c r="H130" s="114"/>
      <c r="I130" s="113"/>
      <c r="J130" s="115"/>
      <c r="K130" s="114"/>
      <c r="L130" s="114"/>
      <c r="M130" s="113"/>
      <c r="N130" s="113"/>
      <c r="O130" s="113"/>
      <c r="P130" s="113"/>
      <c r="Q130" s="113"/>
      <c r="R130" s="113"/>
      <c r="S130" s="113"/>
      <c r="T130" s="113"/>
      <c r="U130" s="113"/>
      <c r="V130" s="113"/>
      <c r="W130" s="113"/>
      <c r="X130" s="113"/>
      <c r="Y130" s="113"/>
    </row>
    <row r="131" spans="2:25" s="22" customFormat="1" x14ac:dyDescent="0.2">
      <c r="B131" s="113"/>
      <c r="C131" s="113"/>
      <c r="D131" s="113"/>
      <c r="E131" s="114"/>
      <c r="F131" s="114"/>
      <c r="G131" s="114"/>
      <c r="H131" s="114"/>
      <c r="I131" s="113"/>
      <c r="J131" s="115"/>
      <c r="K131" s="114"/>
      <c r="L131" s="114"/>
      <c r="M131" s="113"/>
      <c r="N131" s="113"/>
      <c r="O131" s="113"/>
      <c r="P131" s="113"/>
      <c r="Q131" s="113"/>
      <c r="R131" s="113"/>
      <c r="S131" s="113"/>
      <c r="T131" s="113"/>
      <c r="U131" s="113"/>
      <c r="V131" s="113"/>
      <c r="W131" s="113"/>
      <c r="X131" s="113"/>
      <c r="Y131" s="113"/>
    </row>
    <row r="132" spans="2:25" s="22" customFormat="1" x14ac:dyDescent="0.2">
      <c r="B132" s="113"/>
      <c r="C132" s="113"/>
      <c r="D132" s="113"/>
      <c r="E132" s="114"/>
      <c r="F132" s="114"/>
      <c r="G132" s="114"/>
      <c r="H132" s="114"/>
      <c r="I132" s="113"/>
      <c r="J132" s="115"/>
      <c r="K132" s="114"/>
      <c r="L132" s="114"/>
      <c r="M132" s="113"/>
      <c r="N132" s="113"/>
      <c r="O132" s="113"/>
      <c r="P132" s="113"/>
      <c r="Q132" s="113"/>
      <c r="R132" s="113"/>
      <c r="S132" s="113"/>
      <c r="T132" s="113"/>
      <c r="U132" s="113"/>
      <c r="V132" s="113"/>
      <c r="W132" s="113"/>
      <c r="X132" s="113"/>
      <c r="Y132" s="113"/>
    </row>
    <row r="133" spans="2:25" s="22" customFormat="1" x14ac:dyDescent="0.2">
      <c r="B133" s="113"/>
      <c r="C133" s="113"/>
      <c r="D133" s="113"/>
      <c r="E133" s="114"/>
      <c r="F133" s="114"/>
      <c r="G133" s="114"/>
      <c r="H133" s="114"/>
      <c r="I133" s="113"/>
      <c r="J133" s="115"/>
      <c r="K133" s="114"/>
      <c r="L133" s="114"/>
      <c r="M133" s="113"/>
      <c r="N133" s="113"/>
      <c r="O133" s="113"/>
      <c r="P133" s="113"/>
      <c r="Q133" s="113"/>
      <c r="R133" s="113"/>
      <c r="S133" s="113"/>
      <c r="T133" s="113"/>
      <c r="U133" s="113"/>
      <c r="V133" s="113"/>
      <c r="W133" s="113"/>
      <c r="X133" s="113"/>
      <c r="Y133" s="113"/>
    </row>
    <row r="134" spans="2:25" s="22" customFormat="1" x14ac:dyDescent="0.2">
      <c r="B134" s="113"/>
      <c r="C134" s="113"/>
      <c r="D134" s="113"/>
      <c r="E134" s="114"/>
      <c r="F134" s="114"/>
      <c r="G134" s="114"/>
      <c r="H134" s="114"/>
      <c r="I134" s="113"/>
      <c r="J134" s="115"/>
      <c r="K134" s="114"/>
      <c r="L134" s="114"/>
      <c r="M134" s="113"/>
      <c r="N134" s="113"/>
      <c r="O134" s="113"/>
      <c r="P134" s="113"/>
      <c r="Q134" s="113"/>
      <c r="R134" s="113"/>
      <c r="S134" s="113"/>
      <c r="T134" s="113"/>
      <c r="U134" s="113"/>
      <c r="V134" s="113"/>
      <c r="W134" s="113"/>
      <c r="X134" s="113"/>
      <c r="Y134" s="113"/>
    </row>
    <row r="135" spans="2:25" s="22" customFormat="1" x14ac:dyDescent="0.2">
      <c r="B135" s="113"/>
      <c r="C135" s="113"/>
      <c r="D135" s="113"/>
      <c r="E135" s="114"/>
      <c r="F135" s="114"/>
      <c r="G135" s="114"/>
      <c r="H135" s="114"/>
      <c r="I135" s="113"/>
      <c r="J135" s="115"/>
      <c r="K135" s="114"/>
      <c r="L135" s="114"/>
      <c r="M135" s="113"/>
      <c r="N135" s="113"/>
      <c r="O135" s="113"/>
      <c r="P135" s="113"/>
      <c r="Q135" s="113"/>
      <c r="R135" s="113"/>
      <c r="S135" s="113"/>
      <c r="T135" s="113"/>
      <c r="U135" s="113"/>
      <c r="V135" s="113"/>
      <c r="W135" s="113"/>
      <c r="X135" s="113"/>
      <c r="Y135" s="113"/>
    </row>
    <row r="136" spans="2:25" s="22" customFormat="1" x14ac:dyDescent="0.2">
      <c r="B136" s="113"/>
      <c r="C136" s="113"/>
      <c r="D136" s="113"/>
      <c r="E136" s="114"/>
      <c r="F136" s="114"/>
      <c r="G136" s="114"/>
      <c r="H136" s="114"/>
      <c r="I136" s="113"/>
      <c r="J136" s="115"/>
      <c r="K136" s="114"/>
      <c r="L136" s="114"/>
      <c r="M136" s="113"/>
      <c r="N136" s="113"/>
      <c r="O136" s="113"/>
      <c r="P136" s="113"/>
      <c r="Q136" s="113"/>
      <c r="R136" s="113"/>
      <c r="S136" s="113"/>
      <c r="T136" s="113"/>
      <c r="U136" s="113"/>
      <c r="V136" s="113"/>
      <c r="W136" s="113"/>
      <c r="X136" s="113"/>
      <c r="Y136" s="113"/>
    </row>
    <row r="137" spans="2:25" s="22" customFormat="1" x14ac:dyDescent="0.2">
      <c r="B137" s="113"/>
      <c r="C137" s="113"/>
      <c r="D137" s="113"/>
      <c r="E137" s="114"/>
      <c r="F137" s="114"/>
      <c r="G137" s="114"/>
      <c r="H137" s="114"/>
      <c r="I137" s="113"/>
      <c r="J137" s="115"/>
      <c r="K137" s="114"/>
      <c r="L137" s="114"/>
      <c r="M137" s="113"/>
      <c r="N137" s="113"/>
      <c r="O137" s="113"/>
      <c r="P137" s="113"/>
      <c r="Q137" s="113"/>
      <c r="R137" s="113"/>
      <c r="S137" s="113"/>
      <c r="T137" s="113"/>
      <c r="U137" s="113"/>
      <c r="V137" s="113"/>
      <c r="W137" s="113"/>
      <c r="X137" s="113"/>
      <c r="Y137" s="113"/>
    </row>
    <row r="138" spans="2:25" s="22" customFormat="1" x14ac:dyDescent="0.2">
      <c r="B138" s="113"/>
      <c r="C138" s="113"/>
      <c r="D138" s="113"/>
      <c r="E138" s="114"/>
      <c r="F138" s="114"/>
      <c r="G138" s="114"/>
      <c r="H138" s="114"/>
      <c r="I138" s="113"/>
      <c r="J138" s="115"/>
      <c r="K138" s="114"/>
      <c r="L138" s="114"/>
      <c r="M138" s="113"/>
      <c r="N138" s="113"/>
      <c r="O138" s="113"/>
      <c r="P138" s="113"/>
      <c r="Q138" s="113"/>
      <c r="R138" s="113"/>
      <c r="S138" s="113"/>
      <c r="T138" s="113"/>
      <c r="U138" s="113"/>
      <c r="V138" s="113"/>
      <c r="W138" s="113"/>
      <c r="X138" s="113"/>
      <c r="Y138" s="113"/>
    </row>
    <row r="139" spans="2:25" s="22" customFormat="1" x14ac:dyDescent="0.2">
      <c r="B139" s="113"/>
      <c r="C139" s="113"/>
      <c r="D139" s="113"/>
      <c r="E139" s="114"/>
      <c r="F139" s="114"/>
      <c r="G139" s="114"/>
      <c r="H139" s="114"/>
      <c r="I139" s="113"/>
      <c r="J139" s="115"/>
      <c r="K139" s="114"/>
      <c r="L139" s="114"/>
      <c r="M139" s="113"/>
      <c r="N139" s="113"/>
      <c r="O139" s="113"/>
      <c r="P139" s="113"/>
      <c r="Q139" s="113"/>
      <c r="R139" s="113"/>
      <c r="S139" s="113"/>
      <c r="T139" s="113"/>
      <c r="U139" s="113"/>
      <c r="V139" s="113"/>
      <c r="W139" s="113"/>
      <c r="X139" s="113"/>
      <c r="Y139" s="113"/>
    </row>
    <row r="140" spans="2:25" s="22" customFormat="1" x14ac:dyDescent="0.2">
      <c r="B140" s="113"/>
      <c r="C140" s="113"/>
      <c r="D140" s="113"/>
      <c r="E140" s="114"/>
      <c r="F140" s="114"/>
      <c r="G140" s="114"/>
      <c r="H140" s="114"/>
      <c r="I140" s="113"/>
      <c r="J140" s="115"/>
      <c r="K140" s="114"/>
      <c r="L140" s="114"/>
      <c r="M140" s="113"/>
      <c r="N140" s="113"/>
      <c r="O140" s="113"/>
      <c r="P140" s="113"/>
      <c r="Q140" s="113"/>
      <c r="R140" s="113"/>
      <c r="S140" s="113"/>
      <c r="T140" s="113"/>
      <c r="U140" s="113"/>
      <c r="V140" s="113"/>
      <c r="W140" s="113"/>
      <c r="X140" s="113"/>
      <c r="Y140" s="113"/>
    </row>
    <row r="141" spans="2:25" s="22" customFormat="1" x14ac:dyDescent="0.2">
      <c r="B141" s="113"/>
      <c r="C141" s="113"/>
      <c r="D141" s="113"/>
      <c r="E141" s="114"/>
      <c r="F141" s="114"/>
      <c r="G141" s="114"/>
      <c r="H141" s="114"/>
      <c r="I141" s="113"/>
      <c r="J141" s="115"/>
      <c r="K141" s="114"/>
      <c r="L141" s="114"/>
      <c r="M141" s="113"/>
      <c r="N141" s="113"/>
      <c r="O141" s="113"/>
      <c r="P141" s="113"/>
      <c r="Q141" s="113"/>
      <c r="R141" s="113"/>
      <c r="S141" s="113"/>
      <c r="T141" s="113"/>
      <c r="U141" s="113"/>
      <c r="V141" s="113"/>
      <c r="W141" s="113"/>
      <c r="X141" s="113"/>
      <c r="Y141" s="113"/>
    </row>
    <row r="142" spans="2:25" s="22" customFormat="1" x14ac:dyDescent="0.2">
      <c r="B142" s="113"/>
      <c r="C142" s="113"/>
      <c r="D142" s="113"/>
      <c r="E142" s="114"/>
      <c r="F142" s="114"/>
      <c r="G142" s="114"/>
      <c r="H142" s="114"/>
      <c r="I142" s="113"/>
      <c r="J142" s="115"/>
      <c r="K142" s="114"/>
      <c r="L142" s="114"/>
      <c r="M142" s="113"/>
      <c r="N142" s="113"/>
      <c r="O142" s="113"/>
      <c r="P142" s="113"/>
      <c r="Q142" s="113"/>
      <c r="R142" s="113"/>
      <c r="S142" s="113"/>
      <c r="T142" s="113"/>
      <c r="U142" s="113"/>
      <c r="V142" s="113"/>
      <c r="W142" s="113"/>
      <c r="X142" s="113"/>
      <c r="Y142" s="113"/>
    </row>
    <row r="143" spans="2:25" s="22" customFormat="1" x14ac:dyDescent="0.2">
      <c r="B143" s="113"/>
      <c r="C143" s="113"/>
      <c r="D143" s="113"/>
      <c r="E143" s="114"/>
      <c r="F143" s="114"/>
      <c r="G143" s="114"/>
      <c r="H143" s="114"/>
      <c r="I143" s="113"/>
      <c r="J143" s="115"/>
      <c r="K143" s="114"/>
      <c r="L143" s="114"/>
      <c r="M143" s="113"/>
      <c r="N143" s="113"/>
      <c r="O143" s="113"/>
      <c r="P143" s="113"/>
      <c r="Q143" s="113"/>
      <c r="R143" s="113"/>
      <c r="S143" s="113"/>
      <c r="T143" s="113"/>
      <c r="U143" s="113"/>
      <c r="V143" s="113"/>
      <c r="W143" s="113"/>
      <c r="X143" s="113"/>
      <c r="Y143" s="113"/>
    </row>
    <row r="144" spans="2:25" s="22" customFormat="1" x14ac:dyDescent="0.2">
      <c r="B144" s="113"/>
      <c r="C144" s="113"/>
      <c r="D144" s="113"/>
      <c r="E144" s="114"/>
      <c r="F144" s="114"/>
      <c r="G144" s="114"/>
      <c r="H144" s="114"/>
      <c r="I144" s="113"/>
      <c r="J144" s="115"/>
      <c r="K144" s="114"/>
      <c r="L144" s="114"/>
      <c r="M144" s="113"/>
      <c r="N144" s="113"/>
      <c r="O144" s="113"/>
      <c r="P144" s="113"/>
      <c r="Q144" s="113"/>
      <c r="R144" s="113"/>
      <c r="S144" s="113"/>
      <c r="T144" s="113"/>
      <c r="U144" s="113"/>
      <c r="V144" s="113"/>
      <c r="W144" s="113"/>
      <c r="X144" s="113"/>
      <c r="Y144" s="113"/>
    </row>
    <row r="145" spans="2:25" s="22" customFormat="1" x14ac:dyDescent="0.2">
      <c r="B145" s="113"/>
      <c r="C145" s="113"/>
      <c r="D145" s="113"/>
      <c r="E145" s="114"/>
      <c r="F145" s="114"/>
      <c r="G145" s="114"/>
      <c r="H145" s="114"/>
      <c r="I145" s="113"/>
      <c r="J145" s="115"/>
      <c r="K145" s="114"/>
      <c r="L145" s="114"/>
      <c r="M145" s="113"/>
      <c r="N145" s="113"/>
      <c r="O145" s="113"/>
      <c r="P145" s="113"/>
      <c r="Q145" s="113"/>
      <c r="R145" s="113"/>
      <c r="S145" s="113"/>
      <c r="T145" s="113"/>
      <c r="U145" s="113"/>
      <c r="V145" s="113"/>
      <c r="W145" s="113"/>
      <c r="X145" s="113"/>
      <c r="Y145" s="113"/>
    </row>
    <row r="146" spans="2:25" s="22" customFormat="1" x14ac:dyDescent="0.2">
      <c r="B146" s="113"/>
      <c r="C146" s="113"/>
      <c r="D146" s="113"/>
      <c r="E146" s="114"/>
      <c r="F146" s="114"/>
      <c r="G146" s="114"/>
      <c r="H146" s="114"/>
      <c r="I146" s="113"/>
      <c r="J146" s="115"/>
      <c r="K146" s="114"/>
      <c r="L146" s="114"/>
      <c r="M146" s="113"/>
      <c r="N146" s="113"/>
      <c r="O146" s="113"/>
      <c r="P146" s="113"/>
      <c r="Q146" s="113"/>
      <c r="R146" s="113"/>
      <c r="S146" s="113"/>
      <c r="T146" s="113"/>
      <c r="U146" s="113"/>
      <c r="V146" s="113"/>
      <c r="W146" s="113"/>
      <c r="X146" s="113"/>
      <c r="Y146" s="113"/>
    </row>
    <row r="147" spans="2:25" s="22" customFormat="1" x14ac:dyDescent="0.2">
      <c r="B147" s="113"/>
      <c r="C147" s="113"/>
      <c r="D147" s="113"/>
      <c r="E147" s="114"/>
      <c r="F147" s="114"/>
      <c r="G147" s="114"/>
      <c r="H147" s="114"/>
      <c r="I147" s="113"/>
      <c r="J147" s="115"/>
      <c r="K147" s="114"/>
      <c r="L147" s="114"/>
      <c r="M147" s="113"/>
      <c r="N147" s="113"/>
      <c r="O147" s="113"/>
      <c r="P147" s="113"/>
      <c r="Q147" s="113"/>
      <c r="R147" s="113"/>
      <c r="S147" s="113"/>
      <c r="T147" s="113"/>
      <c r="U147" s="113"/>
      <c r="V147" s="113"/>
      <c r="W147" s="113"/>
      <c r="X147" s="113"/>
      <c r="Y147" s="113"/>
    </row>
    <row r="148" spans="2:25" s="22" customFormat="1" x14ac:dyDescent="0.2">
      <c r="B148" s="113"/>
      <c r="C148" s="113"/>
      <c r="D148" s="113"/>
      <c r="E148" s="114"/>
      <c r="F148" s="114"/>
      <c r="G148" s="114"/>
      <c r="H148" s="114"/>
      <c r="I148" s="113"/>
      <c r="J148" s="115"/>
      <c r="K148" s="114"/>
      <c r="L148" s="114"/>
      <c r="M148" s="113"/>
      <c r="N148" s="113"/>
      <c r="O148" s="113"/>
      <c r="P148" s="113"/>
      <c r="Q148" s="113"/>
      <c r="R148" s="113"/>
      <c r="S148" s="113"/>
      <c r="T148" s="113"/>
      <c r="U148" s="113"/>
      <c r="V148" s="113"/>
      <c r="W148" s="113"/>
      <c r="X148" s="113"/>
      <c r="Y148" s="113"/>
    </row>
    <row r="149" spans="2:25" s="22" customFormat="1" x14ac:dyDescent="0.2">
      <c r="B149" s="113"/>
      <c r="C149" s="113"/>
      <c r="D149" s="113"/>
      <c r="E149" s="114"/>
      <c r="F149" s="114"/>
      <c r="G149" s="114"/>
      <c r="H149" s="114"/>
      <c r="I149" s="113"/>
      <c r="J149" s="115"/>
      <c r="K149" s="114"/>
      <c r="L149" s="114"/>
      <c r="M149" s="113"/>
      <c r="N149" s="113"/>
      <c r="O149" s="113"/>
      <c r="P149" s="113"/>
      <c r="Q149" s="113"/>
      <c r="R149" s="113"/>
      <c r="S149" s="113"/>
      <c r="T149" s="113"/>
      <c r="U149" s="113"/>
      <c r="V149" s="113"/>
      <c r="W149" s="113"/>
      <c r="X149" s="113"/>
      <c r="Y149" s="113"/>
    </row>
    <row r="150" spans="2:25" s="22" customFormat="1" x14ac:dyDescent="0.2">
      <c r="B150" s="113"/>
      <c r="C150" s="113"/>
      <c r="D150" s="113"/>
      <c r="E150" s="114"/>
      <c r="F150" s="114"/>
      <c r="G150" s="114"/>
      <c r="H150" s="114"/>
      <c r="I150" s="113"/>
      <c r="J150" s="115"/>
      <c r="K150" s="114"/>
      <c r="L150" s="114"/>
      <c r="M150" s="113"/>
      <c r="N150" s="113"/>
      <c r="O150" s="113"/>
      <c r="P150" s="113"/>
      <c r="Q150" s="113"/>
      <c r="R150" s="113"/>
      <c r="S150" s="113"/>
      <c r="T150" s="113"/>
      <c r="U150" s="113"/>
      <c r="V150" s="113"/>
      <c r="W150" s="113"/>
      <c r="X150" s="113"/>
      <c r="Y150" s="113"/>
    </row>
    <row r="151" spans="2:25" s="22" customFormat="1" x14ac:dyDescent="0.2">
      <c r="B151" s="113"/>
      <c r="C151" s="113"/>
      <c r="D151" s="113"/>
      <c r="E151" s="114"/>
      <c r="F151" s="114"/>
      <c r="G151" s="114"/>
      <c r="H151" s="114"/>
      <c r="I151" s="113"/>
      <c r="J151" s="115"/>
      <c r="K151" s="114"/>
      <c r="L151" s="114"/>
      <c r="M151" s="113"/>
      <c r="N151" s="113"/>
      <c r="O151" s="113"/>
      <c r="P151" s="113"/>
      <c r="Q151" s="113"/>
      <c r="R151" s="113"/>
      <c r="S151" s="113"/>
      <c r="T151" s="113"/>
      <c r="U151" s="113"/>
      <c r="V151" s="113"/>
      <c r="W151" s="113"/>
      <c r="X151" s="113"/>
      <c r="Y151" s="113"/>
    </row>
    <row r="152" spans="2:25" s="22" customFormat="1" x14ac:dyDescent="0.2">
      <c r="B152" s="113"/>
      <c r="C152" s="113"/>
      <c r="D152" s="113"/>
      <c r="E152" s="114"/>
      <c r="F152" s="114"/>
      <c r="G152" s="114"/>
      <c r="H152" s="114"/>
      <c r="I152" s="113"/>
      <c r="J152" s="115"/>
      <c r="K152" s="114"/>
      <c r="L152" s="114"/>
      <c r="M152" s="113"/>
      <c r="N152" s="113"/>
      <c r="O152" s="113"/>
      <c r="P152" s="113"/>
      <c r="Q152" s="113"/>
      <c r="R152" s="113"/>
      <c r="S152" s="113"/>
      <c r="T152" s="113"/>
      <c r="U152" s="113"/>
      <c r="V152" s="113"/>
      <c r="W152" s="113"/>
      <c r="X152" s="113"/>
      <c r="Y152" s="113"/>
    </row>
    <row r="153" spans="2:25" s="22" customFormat="1" x14ac:dyDescent="0.2">
      <c r="B153" s="113"/>
      <c r="C153" s="113"/>
      <c r="D153" s="113"/>
      <c r="E153" s="114"/>
      <c r="F153" s="114"/>
      <c r="G153" s="114"/>
      <c r="H153" s="114"/>
      <c r="I153" s="113"/>
      <c r="J153" s="115"/>
      <c r="K153" s="114"/>
      <c r="L153" s="114"/>
      <c r="M153" s="113"/>
      <c r="N153" s="113"/>
      <c r="O153" s="113"/>
      <c r="P153" s="113"/>
      <c r="Q153" s="113"/>
      <c r="R153" s="113"/>
      <c r="S153" s="113"/>
      <c r="T153" s="113"/>
      <c r="U153" s="113"/>
      <c r="V153" s="113"/>
      <c r="W153" s="113"/>
      <c r="X153" s="113"/>
      <c r="Y153" s="113"/>
    </row>
    <row r="154" spans="2:25" s="22" customFormat="1" x14ac:dyDescent="0.2">
      <c r="B154" s="113"/>
      <c r="C154" s="113"/>
      <c r="D154" s="113"/>
      <c r="E154" s="114"/>
      <c r="F154" s="114"/>
      <c r="G154" s="114"/>
      <c r="H154" s="114"/>
      <c r="I154" s="113"/>
      <c r="J154" s="115"/>
      <c r="K154" s="114"/>
      <c r="L154" s="114"/>
      <c r="M154" s="113"/>
      <c r="N154" s="113"/>
      <c r="O154" s="113"/>
      <c r="P154" s="113"/>
      <c r="Q154" s="113"/>
      <c r="R154" s="113"/>
      <c r="S154" s="113"/>
      <c r="T154" s="113"/>
      <c r="U154" s="113"/>
      <c r="V154" s="113"/>
      <c r="W154" s="113"/>
      <c r="X154" s="113"/>
      <c r="Y154" s="113"/>
    </row>
    <row r="155" spans="2:25" s="22" customFormat="1" x14ac:dyDescent="0.2">
      <c r="B155" s="113"/>
      <c r="C155" s="113"/>
      <c r="D155" s="113"/>
      <c r="E155" s="114"/>
      <c r="F155" s="114"/>
      <c r="G155" s="114"/>
      <c r="H155" s="114"/>
      <c r="I155" s="113"/>
      <c r="J155" s="115"/>
      <c r="K155" s="114"/>
      <c r="L155" s="114"/>
      <c r="M155" s="113"/>
      <c r="N155" s="113"/>
      <c r="O155" s="113"/>
      <c r="P155" s="113"/>
      <c r="Q155" s="113"/>
      <c r="R155" s="113"/>
      <c r="S155" s="113"/>
      <c r="T155" s="113"/>
      <c r="U155" s="113"/>
      <c r="V155" s="113"/>
      <c r="W155" s="113"/>
      <c r="X155" s="113"/>
      <c r="Y155" s="113"/>
    </row>
    <row r="156" spans="2:25" s="22" customFormat="1" x14ac:dyDescent="0.2">
      <c r="B156" s="113"/>
      <c r="C156" s="113"/>
      <c r="D156" s="113"/>
      <c r="E156" s="114"/>
      <c r="F156" s="114"/>
      <c r="G156" s="114"/>
      <c r="H156" s="114"/>
      <c r="I156" s="113"/>
      <c r="J156" s="115"/>
      <c r="K156" s="114"/>
      <c r="L156" s="114"/>
      <c r="M156" s="113"/>
      <c r="N156" s="113"/>
      <c r="O156" s="113"/>
      <c r="P156" s="113"/>
      <c r="Q156" s="113"/>
      <c r="R156" s="113"/>
      <c r="S156" s="113"/>
      <c r="T156" s="113"/>
      <c r="U156" s="113"/>
      <c r="V156" s="113"/>
      <c r="W156" s="113"/>
      <c r="X156" s="113"/>
      <c r="Y156" s="113"/>
    </row>
    <row r="157" spans="2:25" s="22" customFormat="1" x14ac:dyDescent="0.2">
      <c r="B157" s="113"/>
      <c r="C157" s="113"/>
      <c r="D157" s="113"/>
      <c r="E157" s="114"/>
      <c r="F157" s="114"/>
      <c r="G157" s="114"/>
      <c r="H157" s="114"/>
      <c r="I157" s="113"/>
      <c r="J157" s="115"/>
      <c r="K157" s="114"/>
      <c r="L157" s="114"/>
      <c r="M157" s="113"/>
      <c r="N157" s="113"/>
      <c r="O157" s="113"/>
      <c r="P157" s="113"/>
      <c r="Q157" s="113"/>
      <c r="R157" s="113"/>
      <c r="S157" s="113"/>
      <c r="T157" s="113"/>
      <c r="U157" s="113"/>
      <c r="V157" s="113"/>
      <c r="W157" s="113"/>
      <c r="X157" s="113"/>
      <c r="Y157" s="113"/>
    </row>
    <row r="158" spans="2:25" s="22" customFormat="1" x14ac:dyDescent="0.2">
      <c r="B158" s="113"/>
      <c r="C158" s="113"/>
      <c r="D158" s="113"/>
      <c r="E158" s="114"/>
      <c r="F158" s="114"/>
      <c r="G158" s="114"/>
      <c r="H158" s="114"/>
      <c r="I158" s="113"/>
      <c r="J158" s="115"/>
      <c r="K158" s="114"/>
      <c r="L158" s="114"/>
      <c r="M158" s="113"/>
      <c r="N158" s="113"/>
      <c r="O158" s="113"/>
      <c r="P158" s="113"/>
      <c r="Q158" s="113"/>
      <c r="R158" s="113"/>
      <c r="S158" s="113"/>
      <c r="T158" s="113"/>
      <c r="U158" s="113"/>
      <c r="V158" s="113"/>
      <c r="W158" s="113"/>
      <c r="X158" s="113"/>
      <c r="Y158" s="113"/>
    </row>
    <row r="159" spans="2:25" s="22" customFormat="1" x14ac:dyDescent="0.2">
      <c r="B159" s="113"/>
      <c r="C159" s="113"/>
      <c r="D159" s="113"/>
      <c r="E159" s="114"/>
      <c r="F159" s="114"/>
      <c r="G159" s="114"/>
      <c r="H159" s="114"/>
      <c r="I159" s="113"/>
      <c r="J159" s="115"/>
      <c r="K159" s="114"/>
      <c r="L159" s="114"/>
      <c r="M159" s="113"/>
      <c r="N159" s="113"/>
      <c r="O159" s="113"/>
      <c r="P159" s="113"/>
      <c r="Q159" s="113"/>
      <c r="R159" s="113"/>
      <c r="S159" s="113"/>
      <c r="T159" s="113"/>
      <c r="U159" s="113"/>
      <c r="V159" s="113"/>
      <c r="W159" s="113"/>
      <c r="X159" s="113"/>
      <c r="Y159" s="113"/>
    </row>
    <row r="160" spans="2:25" s="22" customFormat="1" x14ac:dyDescent="0.2">
      <c r="B160" s="113"/>
      <c r="C160" s="113"/>
      <c r="D160" s="113"/>
      <c r="E160" s="114"/>
      <c r="F160" s="114"/>
      <c r="G160" s="114"/>
      <c r="H160" s="114"/>
      <c r="I160" s="113"/>
      <c r="J160" s="115"/>
      <c r="K160" s="114"/>
      <c r="L160" s="114"/>
      <c r="M160" s="113"/>
      <c r="N160" s="113"/>
      <c r="O160" s="113"/>
      <c r="P160" s="113"/>
      <c r="Q160" s="113"/>
      <c r="R160" s="113"/>
      <c r="S160" s="113"/>
      <c r="T160" s="113"/>
      <c r="U160" s="113"/>
      <c r="V160" s="113"/>
      <c r="W160" s="113"/>
      <c r="X160" s="113"/>
      <c r="Y160" s="113"/>
    </row>
    <row r="161" spans="2:25" s="22" customFormat="1" x14ac:dyDescent="0.2">
      <c r="B161" s="113"/>
      <c r="C161" s="113"/>
      <c r="D161" s="113"/>
      <c r="E161" s="114"/>
      <c r="F161" s="114"/>
      <c r="G161" s="114"/>
      <c r="H161" s="114"/>
      <c r="I161" s="113"/>
      <c r="J161" s="115"/>
      <c r="K161" s="114"/>
      <c r="L161" s="114"/>
      <c r="M161" s="113"/>
      <c r="N161" s="113"/>
      <c r="O161" s="113"/>
      <c r="P161" s="113"/>
      <c r="Q161" s="113"/>
      <c r="R161" s="113"/>
      <c r="S161" s="113"/>
      <c r="T161" s="113"/>
      <c r="U161" s="113"/>
      <c r="V161" s="113"/>
      <c r="W161" s="113"/>
      <c r="X161" s="113"/>
      <c r="Y161" s="113"/>
    </row>
    <row r="162" spans="2:25" s="22" customFormat="1" x14ac:dyDescent="0.2">
      <c r="B162" s="113"/>
      <c r="C162" s="113"/>
      <c r="D162" s="113"/>
      <c r="E162" s="114"/>
      <c r="F162" s="114"/>
      <c r="G162" s="114"/>
      <c r="H162" s="114"/>
      <c r="I162" s="113"/>
      <c r="J162" s="115"/>
      <c r="K162" s="114"/>
      <c r="L162" s="114"/>
      <c r="M162" s="113"/>
      <c r="N162" s="113"/>
      <c r="O162" s="113"/>
      <c r="P162" s="113"/>
      <c r="Q162" s="113"/>
      <c r="R162" s="113"/>
      <c r="S162" s="113"/>
      <c r="T162" s="113"/>
      <c r="U162" s="113"/>
      <c r="V162" s="113"/>
      <c r="W162" s="113"/>
      <c r="X162" s="113"/>
      <c r="Y162" s="113"/>
    </row>
    <row r="163" spans="2:25" s="22" customFormat="1" x14ac:dyDescent="0.2">
      <c r="B163" s="113"/>
      <c r="C163" s="113"/>
      <c r="D163" s="113"/>
      <c r="E163" s="114"/>
      <c r="F163" s="114"/>
      <c r="G163" s="114"/>
      <c r="H163" s="114"/>
      <c r="I163" s="113"/>
      <c r="J163" s="115"/>
      <c r="K163" s="114"/>
      <c r="L163" s="114"/>
      <c r="M163" s="113"/>
      <c r="N163" s="113"/>
      <c r="O163" s="113"/>
      <c r="P163" s="113"/>
      <c r="Q163" s="113"/>
      <c r="R163" s="113"/>
      <c r="S163" s="113"/>
      <c r="T163" s="113"/>
      <c r="U163" s="113"/>
      <c r="V163" s="113"/>
      <c r="W163" s="113"/>
      <c r="X163" s="113"/>
      <c r="Y163" s="113"/>
    </row>
    <row r="164" spans="2:25" s="22" customFormat="1" x14ac:dyDescent="0.2">
      <c r="B164" s="113"/>
      <c r="C164" s="113"/>
      <c r="D164" s="113"/>
      <c r="E164" s="114"/>
      <c r="F164" s="114"/>
      <c r="G164" s="114"/>
      <c r="H164" s="114"/>
      <c r="I164" s="113"/>
      <c r="J164" s="115"/>
      <c r="K164" s="114"/>
      <c r="L164" s="114"/>
      <c r="M164" s="113"/>
      <c r="N164" s="113"/>
      <c r="O164" s="113"/>
      <c r="P164" s="113"/>
      <c r="Q164" s="113"/>
      <c r="R164" s="113"/>
      <c r="S164" s="113"/>
      <c r="T164" s="113"/>
      <c r="U164" s="113"/>
      <c r="V164" s="113"/>
      <c r="W164" s="113"/>
      <c r="X164" s="113"/>
      <c r="Y164" s="113"/>
    </row>
    <row r="165" spans="2:25" s="22" customFormat="1" x14ac:dyDescent="0.2">
      <c r="B165" s="113"/>
      <c r="C165" s="113"/>
      <c r="D165" s="113"/>
      <c r="E165" s="114"/>
      <c r="F165" s="114"/>
      <c r="G165" s="114"/>
      <c r="H165" s="114"/>
      <c r="I165" s="113"/>
      <c r="J165" s="115"/>
      <c r="K165" s="114"/>
      <c r="L165" s="114"/>
      <c r="M165" s="113"/>
      <c r="N165" s="113"/>
      <c r="O165" s="113"/>
      <c r="P165" s="113"/>
      <c r="Q165" s="113"/>
      <c r="R165" s="113"/>
      <c r="S165" s="113"/>
      <c r="T165" s="113"/>
      <c r="U165" s="113"/>
      <c r="V165" s="113"/>
      <c r="W165" s="113"/>
      <c r="X165" s="113"/>
      <c r="Y165" s="113"/>
    </row>
    <row r="166" spans="2:25" s="22" customFormat="1" x14ac:dyDescent="0.2">
      <c r="B166" s="113"/>
      <c r="C166" s="113"/>
      <c r="D166" s="113"/>
      <c r="E166" s="114"/>
      <c r="F166" s="114"/>
      <c r="G166" s="114"/>
      <c r="H166" s="114"/>
      <c r="I166" s="113"/>
      <c r="J166" s="115"/>
      <c r="K166" s="114"/>
      <c r="L166" s="114"/>
      <c r="M166" s="113"/>
      <c r="N166" s="113"/>
      <c r="O166" s="113"/>
      <c r="P166" s="113"/>
      <c r="Q166" s="113"/>
      <c r="R166" s="113"/>
      <c r="S166" s="113"/>
      <c r="T166" s="113"/>
      <c r="U166" s="113"/>
      <c r="V166" s="113"/>
      <c r="W166" s="113"/>
      <c r="X166" s="113"/>
      <c r="Y166" s="113"/>
    </row>
    <row r="167" spans="2:25" s="22" customFormat="1" x14ac:dyDescent="0.2">
      <c r="B167" s="113"/>
      <c r="C167" s="113"/>
      <c r="D167" s="113"/>
      <c r="E167" s="114"/>
      <c r="F167" s="114"/>
      <c r="G167" s="114"/>
      <c r="H167" s="114"/>
      <c r="I167" s="113"/>
      <c r="J167" s="115"/>
      <c r="K167" s="114"/>
      <c r="L167" s="114"/>
      <c r="M167" s="113"/>
      <c r="N167" s="113"/>
      <c r="O167" s="113"/>
      <c r="P167" s="113"/>
      <c r="Q167" s="113"/>
      <c r="R167" s="113"/>
      <c r="S167" s="113"/>
      <c r="T167" s="113"/>
      <c r="U167" s="113"/>
      <c r="V167" s="113"/>
      <c r="W167" s="113"/>
      <c r="X167" s="113"/>
      <c r="Y167" s="113"/>
    </row>
    <row r="168" spans="2:25" s="22" customFormat="1" x14ac:dyDescent="0.2">
      <c r="B168" s="113"/>
      <c r="C168" s="113"/>
      <c r="D168" s="113"/>
      <c r="E168" s="114"/>
      <c r="F168" s="114"/>
      <c r="G168" s="114"/>
      <c r="H168" s="114"/>
      <c r="I168" s="113"/>
      <c r="J168" s="115"/>
      <c r="K168" s="114"/>
      <c r="L168" s="114"/>
      <c r="M168" s="113"/>
      <c r="N168" s="113"/>
      <c r="O168" s="113"/>
      <c r="P168" s="113"/>
      <c r="Q168" s="113"/>
      <c r="R168" s="113"/>
      <c r="S168" s="113"/>
      <c r="T168" s="113"/>
      <c r="U168" s="113"/>
      <c r="V168" s="113"/>
      <c r="W168" s="113"/>
      <c r="X168" s="113"/>
      <c r="Y168" s="113"/>
    </row>
    <row r="169" spans="2:25" s="22" customFormat="1" x14ac:dyDescent="0.2">
      <c r="B169" s="113"/>
      <c r="C169" s="113"/>
      <c r="D169" s="113"/>
      <c r="E169" s="114"/>
      <c r="F169" s="114"/>
      <c r="G169" s="114"/>
      <c r="H169" s="114"/>
      <c r="I169" s="113"/>
      <c r="J169" s="115"/>
      <c r="K169" s="114"/>
      <c r="L169" s="114"/>
      <c r="M169" s="113"/>
      <c r="N169" s="113"/>
      <c r="O169" s="113"/>
      <c r="P169" s="113"/>
      <c r="Q169" s="113"/>
      <c r="R169" s="113"/>
      <c r="S169" s="113"/>
      <c r="T169" s="113"/>
      <c r="U169" s="113"/>
      <c r="V169" s="113"/>
      <c r="W169" s="113"/>
      <c r="X169" s="113"/>
      <c r="Y169" s="113"/>
    </row>
    <row r="170" spans="2:25" s="22" customFormat="1" x14ac:dyDescent="0.2">
      <c r="B170" s="113"/>
      <c r="C170" s="113"/>
      <c r="D170" s="113"/>
      <c r="E170" s="114"/>
      <c r="F170" s="114"/>
      <c r="G170" s="114"/>
      <c r="H170" s="114"/>
      <c r="I170" s="113"/>
      <c r="J170" s="115"/>
      <c r="K170" s="114"/>
      <c r="L170" s="114"/>
      <c r="M170" s="113"/>
      <c r="N170" s="113"/>
      <c r="O170" s="113"/>
      <c r="P170" s="113"/>
      <c r="Q170" s="113"/>
      <c r="R170" s="113"/>
      <c r="S170" s="113"/>
      <c r="T170" s="113"/>
      <c r="U170" s="113"/>
      <c r="V170" s="113"/>
      <c r="W170" s="113"/>
      <c r="X170" s="113"/>
      <c r="Y170" s="113"/>
    </row>
    <row r="171" spans="2:25" s="22" customFormat="1" x14ac:dyDescent="0.2">
      <c r="B171" s="113"/>
      <c r="C171" s="113"/>
      <c r="D171" s="113"/>
      <c r="E171" s="114"/>
      <c r="F171" s="114"/>
      <c r="G171" s="114"/>
      <c r="H171" s="114"/>
      <c r="I171" s="113"/>
      <c r="J171" s="115"/>
      <c r="K171" s="114"/>
      <c r="L171" s="114"/>
      <c r="M171" s="113"/>
      <c r="N171" s="113"/>
      <c r="O171" s="113"/>
      <c r="P171" s="113"/>
      <c r="Q171" s="113"/>
      <c r="R171" s="113"/>
      <c r="S171" s="113"/>
      <c r="T171" s="113"/>
      <c r="U171" s="113"/>
      <c r="V171" s="113"/>
      <c r="W171" s="113"/>
      <c r="X171" s="113"/>
      <c r="Y171" s="113"/>
    </row>
    <row r="172" spans="2:25" s="22" customFormat="1" x14ac:dyDescent="0.2">
      <c r="B172" s="113"/>
      <c r="C172" s="113"/>
      <c r="D172" s="113"/>
      <c r="E172" s="114"/>
      <c r="F172" s="114"/>
      <c r="G172" s="114"/>
      <c r="H172" s="114"/>
      <c r="I172" s="113"/>
      <c r="J172" s="115"/>
      <c r="K172" s="114"/>
      <c r="L172" s="114"/>
      <c r="M172" s="113"/>
      <c r="N172" s="113"/>
      <c r="O172" s="113"/>
      <c r="P172" s="113"/>
      <c r="Q172" s="113"/>
      <c r="R172" s="113"/>
      <c r="S172" s="113"/>
      <c r="T172" s="113"/>
      <c r="U172" s="113"/>
      <c r="V172" s="113"/>
      <c r="W172" s="113"/>
      <c r="X172" s="113"/>
      <c r="Y172" s="113"/>
    </row>
    <row r="173" spans="2:25" s="22" customFormat="1" x14ac:dyDescent="0.2">
      <c r="B173" s="113"/>
      <c r="C173" s="113"/>
      <c r="D173" s="113"/>
      <c r="E173" s="114"/>
      <c r="F173" s="114"/>
      <c r="G173" s="114"/>
      <c r="H173" s="114"/>
      <c r="I173" s="113"/>
      <c r="J173" s="115"/>
      <c r="K173" s="114"/>
      <c r="L173" s="114"/>
      <c r="M173" s="113"/>
      <c r="N173" s="113"/>
      <c r="O173" s="113"/>
      <c r="P173" s="113"/>
      <c r="Q173" s="113"/>
      <c r="R173" s="113"/>
      <c r="S173" s="113"/>
      <c r="T173" s="113"/>
      <c r="U173" s="113"/>
      <c r="V173" s="113"/>
      <c r="W173" s="113"/>
      <c r="X173" s="113"/>
      <c r="Y173" s="113"/>
    </row>
    <row r="174" spans="2:25" s="22" customFormat="1" x14ac:dyDescent="0.2">
      <c r="B174" s="113"/>
      <c r="C174" s="113"/>
      <c r="D174" s="113"/>
      <c r="E174" s="114"/>
      <c r="F174" s="114"/>
      <c r="G174" s="114"/>
      <c r="H174" s="114"/>
      <c r="I174" s="113"/>
      <c r="J174" s="115"/>
      <c r="K174" s="114"/>
      <c r="L174" s="114"/>
      <c r="M174" s="113"/>
      <c r="N174" s="113"/>
      <c r="O174" s="113"/>
      <c r="P174" s="113"/>
      <c r="Q174" s="113"/>
      <c r="R174" s="113"/>
      <c r="S174" s="113"/>
      <c r="T174" s="113"/>
      <c r="U174" s="113"/>
      <c r="V174" s="113"/>
      <c r="W174" s="113"/>
      <c r="X174" s="113"/>
      <c r="Y174" s="113"/>
    </row>
    <row r="175" spans="2:25" s="22" customFormat="1" x14ac:dyDescent="0.2">
      <c r="B175" s="113"/>
      <c r="C175" s="113"/>
      <c r="D175" s="113"/>
      <c r="E175" s="114"/>
      <c r="F175" s="114"/>
      <c r="G175" s="114"/>
      <c r="H175" s="114"/>
      <c r="I175" s="113"/>
      <c r="J175" s="115"/>
      <c r="K175" s="114"/>
      <c r="L175" s="114"/>
      <c r="M175" s="113"/>
      <c r="N175" s="113"/>
      <c r="O175" s="113"/>
      <c r="P175" s="113"/>
      <c r="Q175" s="113"/>
      <c r="R175" s="113"/>
      <c r="S175" s="113"/>
      <c r="T175" s="113"/>
      <c r="U175" s="113"/>
      <c r="V175" s="113"/>
      <c r="W175" s="113"/>
      <c r="X175" s="113"/>
      <c r="Y175" s="113"/>
    </row>
    <row r="176" spans="2:25" s="22" customFormat="1" x14ac:dyDescent="0.2">
      <c r="B176" s="113"/>
      <c r="C176" s="113"/>
      <c r="D176" s="113"/>
      <c r="E176" s="114"/>
      <c r="F176" s="114"/>
      <c r="G176" s="114"/>
      <c r="H176" s="114"/>
      <c r="I176" s="113"/>
      <c r="J176" s="115"/>
      <c r="K176" s="114"/>
      <c r="L176" s="114"/>
      <c r="M176" s="113"/>
      <c r="N176" s="113"/>
      <c r="O176" s="113"/>
      <c r="P176" s="113"/>
      <c r="Q176" s="113"/>
      <c r="R176" s="113"/>
      <c r="S176" s="113"/>
      <c r="T176" s="113"/>
      <c r="U176" s="113"/>
      <c r="V176" s="113"/>
      <c r="W176" s="113"/>
      <c r="X176" s="113"/>
      <c r="Y176" s="113"/>
    </row>
  </sheetData>
  <mergeCells count="202">
    <mergeCell ref="A3:A90"/>
    <mergeCell ref="B3:B92"/>
    <mergeCell ref="C3:C12"/>
    <mergeCell ref="D3:D12"/>
    <mergeCell ref="E3:E12"/>
    <mergeCell ref="F3:F12"/>
    <mergeCell ref="G3:G12"/>
    <mergeCell ref="H3:H12"/>
    <mergeCell ref="I3:I12"/>
    <mergeCell ref="C13:C32"/>
    <mergeCell ref="D13:D16"/>
    <mergeCell ref="E13:E16"/>
    <mergeCell ref="F13:F16"/>
    <mergeCell ref="G13:G16"/>
    <mergeCell ref="H13:H16"/>
    <mergeCell ref="D17:D26"/>
    <mergeCell ref="E17:E26"/>
    <mergeCell ref="F17:F26"/>
    <mergeCell ref="G17:G26"/>
    <mergeCell ref="D27:D32"/>
    <mergeCell ref="E27:E32"/>
    <mergeCell ref="F27:F32"/>
    <mergeCell ref="G27:G32"/>
    <mergeCell ref="H27:H32"/>
    <mergeCell ref="J3:J4"/>
    <mergeCell ref="V3:V12"/>
    <mergeCell ref="W3:W12"/>
    <mergeCell ref="X3:X12"/>
    <mergeCell ref="B1:C1"/>
    <mergeCell ref="E1:AB1"/>
    <mergeCell ref="K2:L2"/>
    <mergeCell ref="Y3:Y12"/>
    <mergeCell ref="Z3:Z92"/>
    <mergeCell ref="AA3:AA12"/>
    <mergeCell ref="AB3:AB92"/>
    <mergeCell ref="J5:J6"/>
    <mergeCell ref="J7:J8"/>
    <mergeCell ref="J9:J10"/>
    <mergeCell ref="J11:J12"/>
    <mergeCell ref="AA13:AA16"/>
    <mergeCell ref="Y17:Y26"/>
    <mergeCell ref="I13:I16"/>
    <mergeCell ref="J13:J14"/>
    <mergeCell ref="V13:V16"/>
    <mergeCell ref="W13:W16"/>
    <mergeCell ref="X13:X16"/>
    <mergeCell ref="Y13:Y16"/>
    <mergeCell ref="J15:J16"/>
    <mergeCell ref="H17:H26"/>
    <mergeCell ref="I17:I26"/>
    <mergeCell ref="J17:J18"/>
    <mergeCell ref="V17:V26"/>
    <mergeCell ref="I27:I32"/>
    <mergeCell ref="J27:J28"/>
    <mergeCell ref="V27:V32"/>
    <mergeCell ref="W27:W32"/>
    <mergeCell ref="X27:X32"/>
    <mergeCell ref="Y27:Y32"/>
    <mergeCell ref="J29:J30"/>
    <mergeCell ref="J31:J32"/>
    <mergeCell ref="AA17:AA32"/>
    <mergeCell ref="J19:J20"/>
    <mergeCell ref="J21:J22"/>
    <mergeCell ref="J23:J24"/>
    <mergeCell ref="J25:J26"/>
    <mergeCell ref="W17:W26"/>
    <mergeCell ref="X17:X26"/>
    <mergeCell ref="C33:C62"/>
    <mergeCell ref="D33:D40"/>
    <mergeCell ref="E33:E40"/>
    <mergeCell ref="F33:F40"/>
    <mergeCell ref="G33:G40"/>
    <mergeCell ref="H33:H40"/>
    <mergeCell ref="D47:D62"/>
    <mergeCell ref="E47:E52"/>
    <mergeCell ref="F47:F52"/>
    <mergeCell ref="G47:G52"/>
    <mergeCell ref="D41:D46"/>
    <mergeCell ref="E41:E46"/>
    <mergeCell ref="F41:F46"/>
    <mergeCell ref="G41:G46"/>
    <mergeCell ref="H41:H46"/>
    <mergeCell ref="E53:E58"/>
    <mergeCell ref="F53:F58"/>
    <mergeCell ref="G53:G58"/>
    <mergeCell ref="H53:H58"/>
    <mergeCell ref="G61:G62"/>
    <mergeCell ref="E59:E62"/>
    <mergeCell ref="F59:F62"/>
    <mergeCell ref="G59:G60"/>
    <mergeCell ref="H59:H62"/>
    <mergeCell ref="I41:I46"/>
    <mergeCell ref="I33:I40"/>
    <mergeCell ref="J33:J34"/>
    <mergeCell ref="V33:V40"/>
    <mergeCell ref="J41:J42"/>
    <mergeCell ref="V41:V46"/>
    <mergeCell ref="W41:W46"/>
    <mergeCell ref="X41:X46"/>
    <mergeCell ref="Y41:Y46"/>
    <mergeCell ref="AA41:AA46"/>
    <mergeCell ref="J43:J44"/>
    <mergeCell ref="J45:J46"/>
    <mergeCell ref="AA33:AA40"/>
    <mergeCell ref="J35:J36"/>
    <mergeCell ref="J37:J38"/>
    <mergeCell ref="J39:J40"/>
    <mergeCell ref="W33:W40"/>
    <mergeCell ref="X33:X40"/>
    <mergeCell ref="Y33:Y40"/>
    <mergeCell ref="I53:I58"/>
    <mergeCell ref="J53:J54"/>
    <mergeCell ref="H47:H52"/>
    <mergeCell ref="I47:I52"/>
    <mergeCell ref="J47:J48"/>
    <mergeCell ref="V53:V58"/>
    <mergeCell ref="W53:W58"/>
    <mergeCell ref="X53:X58"/>
    <mergeCell ref="Y53:Y58"/>
    <mergeCell ref="J55:J56"/>
    <mergeCell ref="J57:J58"/>
    <mergeCell ref="Y47:Y52"/>
    <mergeCell ref="AA47:AA62"/>
    <mergeCell ref="J49:J50"/>
    <mergeCell ref="J51:J52"/>
    <mergeCell ref="V47:V52"/>
    <mergeCell ref="W47:W52"/>
    <mergeCell ref="X47:X52"/>
    <mergeCell ref="V59:V62"/>
    <mergeCell ref="W59:W62"/>
    <mergeCell ref="X59:X62"/>
    <mergeCell ref="Y59:Y62"/>
    <mergeCell ref="J61:J62"/>
    <mergeCell ref="I59:I62"/>
    <mergeCell ref="J59:J60"/>
    <mergeCell ref="AA63:AA68"/>
    <mergeCell ref="J65:J66"/>
    <mergeCell ref="J67:J68"/>
    <mergeCell ref="C69:C78"/>
    <mergeCell ref="D69:D78"/>
    <mergeCell ref="E69:E78"/>
    <mergeCell ref="F69:F78"/>
    <mergeCell ref="G69:G78"/>
    <mergeCell ref="H69:H78"/>
    <mergeCell ref="I69:I78"/>
    <mergeCell ref="I63:I68"/>
    <mergeCell ref="J63:J64"/>
    <mergeCell ref="V63:V68"/>
    <mergeCell ref="W63:W68"/>
    <mergeCell ref="X63:X68"/>
    <mergeCell ref="Y63:Y68"/>
    <mergeCell ref="C63:C68"/>
    <mergeCell ref="D63:D68"/>
    <mergeCell ref="E63:E68"/>
    <mergeCell ref="F63:F68"/>
    <mergeCell ref="G63:G68"/>
    <mergeCell ref="H63:H68"/>
    <mergeCell ref="J69:J70"/>
    <mergeCell ref="V69:V78"/>
    <mergeCell ref="W69:W78"/>
    <mergeCell ref="X69:X78"/>
    <mergeCell ref="Y69:Y78"/>
    <mergeCell ref="AA69:AA78"/>
    <mergeCell ref="J71:J72"/>
    <mergeCell ref="J73:J74"/>
    <mergeCell ref="J75:J76"/>
    <mergeCell ref="J77:J78"/>
    <mergeCell ref="AA79:AA88"/>
    <mergeCell ref="J81:J82"/>
    <mergeCell ref="J83:J84"/>
    <mergeCell ref="J85:J86"/>
    <mergeCell ref="J87:J88"/>
    <mergeCell ref="C89:C92"/>
    <mergeCell ref="D89:D92"/>
    <mergeCell ref="E89:E92"/>
    <mergeCell ref="F89:F92"/>
    <mergeCell ref="G89:G90"/>
    <mergeCell ref="I79:I88"/>
    <mergeCell ref="J79:J80"/>
    <mergeCell ref="V79:V88"/>
    <mergeCell ref="W79:W88"/>
    <mergeCell ref="X79:X88"/>
    <mergeCell ref="Y79:Y88"/>
    <mergeCell ref="C79:C88"/>
    <mergeCell ref="D79:D88"/>
    <mergeCell ref="E79:E88"/>
    <mergeCell ref="F79:F88"/>
    <mergeCell ref="G79:G88"/>
    <mergeCell ref="H79:H88"/>
    <mergeCell ref="Q98:U98"/>
    <mergeCell ref="Y89:Y92"/>
    <mergeCell ref="AA89:AA90"/>
    <mergeCell ref="G91:G92"/>
    <mergeCell ref="H91:H92"/>
    <mergeCell ref="J91:J92"/>
    <mergeCell ref="AA91:AA92"/>
    <mergeCell ref="H89:H90"/>
    <mergeCell ref="I89:I92"/>
    <mergeCell ref="J89:J90"/>
    <mergeCell ref="V89:V92"/>
    <mergeCell ref="W89:W92"/>
    <mergeCell ref="X89:X92"/>
  </mergeCells>
  <conditionalFormatting sqref="Q100:T100">
    <cfRule type="iconSet" priority="1">
      <iconSet iconSet="3Symbols">
        <cfvo type="percent" val="0"/>
        <cfvo type="percent" val="33"/>
        <cfvo type="percent" val="67"/>
      </iconSet>
    </cfRule>
  </conditionalFormatting>
  <pageMargins left="0.70866141732283472" right="0.70866141732283472" top="0.74803149606299213" bottom="0.74803149606299213" header="0.31496062992125984" footer="0.31496062992125984"/>
  <pageSetup scale="4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U182"/>
  <sheetViews>
    <sheetView topLeftCell="F55" zoomScale="90" zoomScaleNormal="90" workbookViewId="0">
      <selection activeCell="W65" sqref="W65:W68"/>
    </sheetView>
  </sheetViews>
  <sheetFormatPr baseColWidth="10" defaultColWidth="9.140625" defaultRowHeight="15" x14ac:dyDescent="0.25"/>
  <cols>
    <col min="1" max="1" width="20.28515625" customWidth="1"/>
    <col min="2" max="2" width="29.42578125" customWidth="1"/>
    <col min="3" max="3" width="24.7109375" customWidth="1"/>
    <col min="4" max="4" width="24.85546875" customWidth="1"/>
    <col min="5" max="5" width="27.42578125" customWidth="1"/>
    <col min="6" max="6" width="11" customWidth="1"/>
    <col min="7" max="7" width="21.5703125" customWidth="1"/>
    <col min="8" max="8" width="19.7109375" customWidth="1"/>
    <col min="9" max="9" width="11.85546875" customWidth="1"/>
    <col min="10" max="10" width="35.42578125" customWidth="1"/>
    <col min="17" max="17" width="10" style="8" customWidth="1"/>
    <col min="18" max="18" width="10.42578125" style="8" bestFit="1" customWidth="1"/>
    <col min="19" max="25" width="10" style="8" customWidth="1"/>
    <col min="26" max="26" width="9.140625" style="23"/>
    <col min="27" max="27" width="13" style="23" customWidth="1"/>
    <col min="28" max="28" width="14.28515625" style="23" customWidth="1"/>
    <col min="29" max="47" width="9.140625" style="23"/>
  </cols>
  <sheetData>
    <row r="1" spans="1:47" ht="33.75" customHeight="1" x14ac:dyDescent="0.25">
      <c r="A1" s="56" t="s">
        <v>1</v>
      </c>
      <c r="B1" s="435" t="s">
        <v>2</v>
      </c>
      <c r="C1" s="435"/>
      <c r="D1" s="56" t="s">
        <v>147</v>
      </c>
      <c r="E1" s="436">
        <v>2023</v>
      </c>
      <c r="F1" s="437"/>
      <c r="G1" s="437"/>
      <c r="H1" s="437"/>
      <c r="I1" s="437"/>
      <c r="J1" s="437"/>
      <c r="K1" s="437"/>
      <c r="L1" s="437"/>
      <c r="M1" s="437"/>
      <c r="N1" s="437"/>
      <c r="O1" s="437"/>
      <c r="P1" s="437"/>
      <c r="Q1" s="437"/>
      <c r="R1" s="437"/>
      <c r="S1" s="437"/>
      <c r="T1" s="437"/>
      <c r="U1" s="437"/>
      <c r="V1" s="437"/>
      <c r="W1" s="437"/>
      <c r="X1" s="437"/>
      <c r="Y1" s="437"/>
      <c r="Z1" s="437"/>
      <c r="AA1" s="437"/>
      <c r="AB1" s="438"/>
    </row>
    <row r="2" spans="1:47" s="18" customFormat="1" ht="58.5" customHeight="1" x14ac:dyDescent="0.2">
      <c r="A2" s="77" t="s">
        <v>4</v>
      </c>
      <c r="B2" s="77" t="s">
        <v>5</v>
      </c>
      <c r="C2" s="77" t="s">
        <v>148</v>
      </c>
      <c r="D2" s="58" t="s">
        <v>7</v>
      </c>
      <c r="E2" s="78" t="s">
        <v>8</v>
      </c>
      <c r="F2" s="116" t="s">
        <v>9</v>
      </c>
      <c r="G2" s="79" t="s">
        <v>10</v>
      </c>
      <c r="H2" s="79" t="s">
        <v>11</v>
      </c>
      <c r="I2" s="80" t="s">
        <v>12</v>
      </c>
      <c r="J2" s="79" t="s">
        <v>13</v>
      </c>
      <c r="K2" s="439" t="s">
        <v>14</v>
      </c>
      <c r="L2" s="439"/>
      <c r="M2" s="81">
        <v>44986</v>
      </c>
      <c r="N2" s="81">
        <v>45078</v>
      </c>
      <c r="O2" s="81">
        <v>45170</v>
      </c>
      <c r="P2" s="81">
        <v>45261</v>
      </c>
      <c r="Q2" s="148" t="s">
        <v>15</v>
      </c>
      <c r="R2" s="148" t="s">
        <v>16</v>
      </c>
      <c r="S2" s="148" t="s">
        <v>17</v>
      </c>
      <c r="T2" s="148" t="s">
        <v>18</v>
      </c>
      <c r="U2" s="148" t="s">
        <v>19</v>
      </c>
      <c r="V2" s="148" t="s">
        <v>20</v>
      </c>
      <c r="W2" s="148" t="s">
        <v>21</v>
      </c>
      <c r="X2" s="148" t="s">
        <v>22</v>
      </c>
      <c r="Y2" s="148" t="s">
        <v>23</v>
      </c>
      <c r="Z2" s="97" t="s">
        <v>149</v>
      </c>
      <c r="AA2" s="98" t="s">
        <v>25</v>
      </c>
      <c r="AB2" s="99" t="s">
        <v>26</v>
      </c>
      <c r="AC2" s="25"/>
      <c r="AD2" s="25"/>
      <c r="AE2" s="25"/>
      <c r="AF2" s="25"/>
      <c r="AG2" s="25"/>
      <c r="AH2" s="25"/>
      <c r="AI2" s="25"/>
      <c r="AJ2" s="25"/>
      <c r="AK2" s="25"/>
      <c r="AL2" s="25"/>
      <c r="AM2" s="25"/>
      <c r="AN2" s="25"/>
      <c r="AO2" s="25"/>
      <c r="AP2" s="25"/>
      <c r="AQ2" s="25"/>
      <c r="AR2" s="25"/>
      <c r="AS2" s="25"/>
      <c r="AT2" s="25"/>
      <c r="AU2" s="25"/>
    </row>
    <row r="3" spans="1:47" ht="49.9" customHeight="1" x14ac:dyDescent="0.25">
      <c r="A3" s="447" t="s">
        <v>150</v>
      </c>
      <c r="B3" s="448" t="s">
        <v>151</v>
      </c>
      <c r="C3" s="421" t="s">
        <v>152</v>
      </c>
      <c r="D3" s="449" t="s">
        <v>153</v>
      </c>
      <c r="E3" s="421" t="s">
        <v>154</v>
      </c>
      <c r="F3" s="450">
        <v>14</v>
      </c>
      <c r="G3" s="421" t="s">
        <v>155</v>
      </c>
      <c r="H3" s="421" t="s">
        <v>156</v>
      </c>
      <c r="I3" s="425">
        <f>W3</f>
        <v>0.44999999999999996</v>
      </c>
      <c r="J3" s="420" t="s">
        <v>157</v>
      </c>
      <c r="K3" s="170">
        <v>0.3</v>
      </c>
      <c r="L3" s="82" t="s">
        <v>35</v>
      </c>
      <c r="M3" s="83">
        <v>0.25</v>
      </c>
      <c r="N3" s="83">
        <v>0.5</v>
      </c>
      <c r="O3" s="83">
        <v>1</v>
      </c>
      <c r="P3" s="83">
        <v>1</v>
      </c>
      <c r="Q3" s="6">
        <f>+SUM(M3:M3)*K3</f>
        <v>7.4999999999999997E-2</v>
      </c>
      <c r="R3" s="6">
        <f>+SUM(N3:N3)*K3</f>
        <v>0.15</v>
      </c>
      <c r="S3" s="6">
        <f>+SUM(O3:O3)*K3</f>
        <v>0.3</v>
      </c>
      <c r="T3" s="6">
        <f>+SUM(P3:P3)*K3</f>
        <v>0.3</v>
      </c>
      <c r="U3" s="149">
        <f>+MAX(Q3:T3)</f>
        <v>0.3</v>
      </c>
      <c r="V3" s="309">
        <f>+Q4+Q6+Q8+Q10</f>
        <v>0.06</v>
      </c>
      <c r="W3" s="309">
        <f>+R4+R6+R8+R10</f>
        <v>0.44999999999999996</v>
      </c>
      <c r="X3" s="309">
        <f t="shared" ref="X3:Y3" si="0">+S4+S6+S8+S10</f>
        <v>0</v>
      </c>
      <c r="Y3" s="309">
        <f t="shared" si="0"/>
        <v>0</v>
      </c>
      <c r="Z3" s="402" t="s">
        <v>158</v>
      </c>
      <c r="AA3" s="440" t="s">
        <v>159</v>
      </c>
      <c r="AB3" s="442" t="s">
        <v>160</v>
      </c>
    </row>
    <row r="4" spans="1:47" ht="49.9" customHeight="1" x14ac:dyDescent="0.25">
      <c r="A4" s="447"/>
      <c r="B4" s="448"/>
      <c r="C4" s="421"/>
      <c r="D4" s="449"/>
      <c r="E4" s="421"/>
      <c r="F4" s="423"/>
      <c r="G4" s="421"/>
      <c r="H4" s="421"/>
      <c r="I4" s="426"/>
      <c r="J4" s="420"/>
      <c r="K4" s="173">
        <v>0.3</v>
      </c>
      <c r="L4" s="172" t="s">
        <v>39</v>
      </c>
      <c r="M4" s="84">
        <v>0.1</v>
      </c>
      <c r="N4" s="84">
        <v>1</v>
      </c>
      <c r="O4" s="84">
        <v>0</v>
      </c>
      <c r="P4" s="84">
        <v>0</v>
      </c>
      <c r="Q4" s="165">
        <f t="shared" ref="Q4:Q58" si="1">+SUM(M4:M4)*K4</f>
        <v>0.03</v>
      </c>
      <c r="R4" s="165">
        <f t="shared" ref="R4:R58" si="2">+SUM(N4:N4)*K4</f>
        <v>0.3</v>
      </c>
      <c r="S4" s="165">
        <f t="shared" ref="S4:S58" si="3">+SUM(O4:O4)*K4</f>
        <v>0</v>
      </c>
      <c r="T4" s="165">
        <f t="shared" ref="T4:T58" si="4">+SUM(P4:P4)*K4</f>
        <v>0</v>
      </c>
      <c r="U4" s="166">
        <f t="shared" ref="U4:U58" si="5">+MAX(Q4:T4)</f>
        <v>0.3</v>
      </c>
      <c r="V4" s="310"/>
      <c r="W4" s="310"/>
      <c r="X4" s="310"/>
      <c r="Y4" s="310"/>
      <c r="Z4" s="398"/>
      <c r="AA4" s="441"/>
      <c r="AB4" s="443"/>
    </row>
    <row r="5" spans="1:47" ht="49.9" customHeight="1" x14ac:dyDescent="0.25">
      <c r="A5" s="447"/>
      <c r="B5" s="448"/>
      <c r="C5" s="421"/>
      <c r="D5" s="449"/>
      <c r="E5" s="421"/>
      <c r="F5" s="423"/>
      <c r="G5" s="421"/>
      <c r="H5" s="421"/>
      <c r="I5" s="426"/>
      <c r="J5" s="420" t="s">
        <v>161</v>
      </c>
      <c r="K5" s="170">
        <v>0.3</v>
      </c>
      <c r="L5" s="82" t="s">
        <v>35</v>
      </c>
      <c r="M5" s="83">
        <v>0.1</v>
      </c>
      <c r="N5" s="83">
        <v>0.5</v>
      </c>
      <c r="O5" s="83">
        <v>1</v>
      </c>
      <c r="P5" s="83">
        <v>1</v>
      </c>
      <c r="Q5" s="6">
        <f t="shared" si="1"/>
        <v>0.03</v>
      </c>
      <c r="R5" s="6">
        <f t="shared" si="2"/>
        <v>0.15</v>
      </c>
      <c r="S5" s="6">
        <f t="shared" si="3"/>
        <v>0.3</v>
      </c>
      <c r="T5" s="6">
        <f t="shared" si="4"/>
        <v>0.3</v>
      </c>
      <c r="U5" s="149">
        <f t="shared" si="5"/>
        <v>0.3</v>
      </c>
      <c r="V5" s="310"/>
      <c r="W5" s="310"/>
      <c r="X5" s="310"/>
      <c r="Y5" s="310"/>
      <c r="Z5" s="398"/>
      <c r="AA5" s="441"/>
      <c r="AB5" s="443"/>
    </row>
    <row r="6" spans="1:47" ht="49.9" customHeight="1" x14ac:dyDescent="0.25">
      <c r="A6" s="447"/>
      <c r="B6" s="448"/>
      <c r="C6" s="421"/>
      <c r="D6" s="449"/>
      <c r="E6" s="421"/>
      <c r="F6" s="423"/>
      <c r="G6" s="421"/>
      <c r="H6" s="421"/>
      <c r="I6" s="426"/>
      <c r="J6" s="420"/>
      <c r="K6" s="173">
        <v>0.3</v>
      </c>
      <c r="L6" s="172" t="s">
        <v>39</v>
      </c>
      <c r="M6" s="84">
        <v>0.1</v>
      </c>
      <c r="N6" s="84">
        <v>0.5</v>
      </c>
      <c r="O6" s="84">
        <v>0</v>
      </c>
      <c r="P6" s="84">
        <v>0</v>
      </c>
      <c r="Q6" s="165">
        <f t="shared" si="1"/>
        <v>0.03</v>
      </c>
      <c r="R6" s="165">
        <f t="shared" si="2"/>
        <v>0.15</v>
      </c>
      <c r="S6" s="165">
        <f t="shared" si="3"/>
        <v>0</v>
      </c>
      <c r="T6" s="165">
        <f t="shared" si="4"/>
        <v>0</v>
      </c>
      <c r="U6" s="166">
        <f t="shared" si="5"/>
        <v>0.15</v>
      </c>
      <c r="V6" s="310"/>
      <c r="W6" s="310"/>
      <c r="X6" s="310"/>
      <c r="Y6" s="310"/>
      <c r="Z6" s="398"/>
      <c r="AA6" s="441"/>
      <c r="AB6" s="443"/>
    </row>
    <row r="7" spans="1:47" ht="49.9" customHeight="1" x14ac:dyDescent="0.25">
      <c r="A7" s="447"/>
      <c r="B7" s="448"/>
      <c r="C7" s="421"/>
      <c r="D7" s="449"/>
      <c r="E7" s="421"/>
      <c r="F7" s="423"/>
      <c r="G7" s="421"/>
      <c r="H7" s="421"/>
      <c r="I7" s="426"/>
      <c r="J7" s="420" t="s">
        <v>162</v>
      </c>
      <c r="K7" s="170">
        <v>0.3</v>
      </c>
      <c r="L7" s="82" t="s">
        <v>35</v>
      </c>
      <c r="M7" s="83">
        <v>0</v>
      </c>
      <c r="N7" s="223">
        <v>0</v>
      </c>
      <c r="O7" s="83">
        <v>0.5</v>
      </c>
      <c r="P7" s="83">
        <v>1</v>
      </c>
      <c r="Q7" s="6">
        <f t="shared" si="1"/>
        <v>0</v>
      </c>
      <c r="R7" s="6">
        <f t="shared" si="2"/>
        <v>0</v>
      </c>
      <c r="S7" s="6">
        <f t="shared" si="3"/>
        <v>0.15</v>
      </c>
      <c r="T7" s="6">
        <f t="shared" si="4"/>
        <v>0.3</v>
      </c>
      <c r="U7" s="149">
        <f t="shared" si="5"/>
        <v>0.3</v>
      </c>
      <c r="V7" s="310"/>
      <c r="W7" s="310"/>
      <c r="X7" s="310"/>
      <c r="Y7" s="310"/>
      <c r="Z7" s="398"/>
      <c r="AA7" s="441"/>
      <c r="AB7" s="443"/>
    </row>
    <row r="8" spans="1:47" ht="49.9" customHeight="1" x14ac:dyDescent="0.25">
      <c r="A8" s="447"/>
      <c r="B8" s="448"/>
      <c r="C8" s="421"/>
      <c r="D8" s="449"/>
      <c r="E8" s="421"/>
      <c r="F8" s="423"/>
      <c r="G8" s="421"/>
      <c r="H8" s="421"/>
      <c r="I8" s="426"/>
      <c r="J8" s="420"/>
      <c r="K8" s="173">
        <v>0.3</v>
      </c>
      <c r="L8" s="172" t="s">
        <v>39</v>
      </c>
      <c r="M8" s="84">
        <v>0</v>
      </c>
      <c r="N8" s="84">
        <v>0</v>
      </c>
      <c r="O8" s="84">
        <v>0</v>
      </c>
      <c r="P8" s="84">
        <v>0</v>
      </c>
      <c r="Q8" s="165">
        <f t="shared" si="1"/>
        <v>0</v>
      </c>
      <c r="R8" s="165">
        <f t="shared" si="2"/>
        <v>0</v>
      </c>
      <c r="S8" s="165">
        <f t="shared" si="3"/>
        <v>0</v>
      </c>
      <c r="T8" s="165">
        <f t="shared" si="4"/>
        <v>0</v>
      </c>
      <c r="U8" s="166">
        <f t="shared" si="5"/>
        <v>0</v>
      </c>
      <c r="V8" s="310"/>
      <c r="W8" s="310"/>
      <c r="X8" s="310"/>
      <c r="Y8" s="310"/>
      <c r="Z8" s="398"/>
      <c r="AA8" s="441"/>
      <c r="AB8" s="443"/>
    </row>
    <row r="9" spans="1:47" ht="49.9" customHeight="1" x14ac:dyDescent="0.25">
      <c r="A9" s="447"/>
      <c r="B9" s="448"/>
      <c r="C9" s="421"/>
      <c r="D9" s="449"/>
      <c r="E9" s="421"/>
      <c r="F9" s="423"/>
      <c r="G9" s="421"/>
      <c r="H9" s="421"/>
      <c r="I9" s="426"/>
      <c r="J9" s="420" t="s">
        <v>163</v>
      </c>
      <c r="K9" s="170">
        <v>0.1</v>
      </c>
      <c r="L9" s="82" t="s">
        <v>35</v>
      </c>
      <c r="M9" s="83">
        <v>0</v>
      </c>
      <c r="N9" s="83">
        <v>0</v>
      </c>
      <c r="O9" s="83">
        <v>0.5</v>
      </c>
      <c r="P9" s="83">
        <v>1</v>
      </c>
      <c r="Q9" s="6">
        <f t="shared" si="1"/>
        <v>0</v>
      </c>
      <c r="R9" s="6">
        <f t="shared" si="2"/>
        <v>0</v>
      </c>
      <c r="S9" s="6">
        <f t="shared" si="3"/>
        <v>0.05</v>
      </c>
      <c r="T9" s="6">
        <f t="shared" si="4"/>
        <v>0.1</v>
      </c>
      <c r="U9" s="149">
        <f t="shared" si="5"/>
        <v>0.1</v>
      </c>
      <c r="V9" s="310"/>
      <c r="W9" s="310"/>
      <c r="X9" s="310"/>
      <c r="Y9" s="310"/>
      <c r="Z9" s="398"/>
      <c r="AA9" s="441"/>
      <c r="AB9" s="443"/>
    </row>
    <row r="10" spans="1:47" ht="49.9" customHeight="1" x14ac:dyDescent="0.25">
      <c r="A10" s="447"/>
      <c r="B10" s="448"/>
      <c r="C10" s="421"/>
      <c r="D10" s="449"/>
      <c r="E10" s="421"/>
      <c r="F10" s="424"/>
      <c r="G10" s="421"/>
      <c r="H10" s="421"/>
      <c r="I10" s="426"/>
      <c r="J10" s="420"/>
      <c r="K10" s="173">
        <v>0.1</v>
      </c>
      <c r="L10" s="172" t="s">
        <v>39</v>
      </c>
      <c r="M10" s="84">
        <v>0</v>
      </c>
      <c r="N10" s="84">
        <v>0</v>
      </c>
      <c r="O10" s="84">
        <v>0</v>
      </c>
      <c r="P10" s="84">
        <v>0</v>
      </c>
      <c r="Q10" s="165">
        <f t="shared" si="1"/>
        <v>0</v>
      </c>
      <c r="R10" s="165">
        <f t="shared" si="2"/>
        <v>0</v>
      </c>
      <c r="S10" s="165">
        <f t="shared" si="3"/>
        <v>0</v>
      </c>
      <c r="T10" s="165">
        <f t="shared" si="4"/>
        <v>0</v>
      </c>
      <c r="U10" s="166">
        <f t="shared" si="5"/>
        <v>0</v>
      </c>
      <c r="V10" s="311"/>
      <c r="W10" s="311"/>
      <c r="X10" s="311"/>
      <c r="Y10" s="311"/>
      <c r="Z10" s="398"/>
      <c r="AA10" s="441"/>
      <c r="AB10" s="443"/>
    </row>
    <row r="11" spans="1:47" ht="49.9" customHeight="1" x14ac:dyDescent="0.25">
      <c r="A11" s="447"/>
      <c r="B11" s="448"/>
      <c r="C11" s="421" t="s">
        <v>164</v>
      </c>
      <c r="D11" s="421" t="s">
        <v>165</v>
      </c>
      <c r="E11" s="421" t="s">
        <v>166</v>
      </c>
      <c r="F11" s="422">
        <v>15</v>
      </c>
      <c r="G11" s="421" t="s">
        <v>167</v>
      </c>
      <c r="H11" s="421" t="s">
        <v>168</v>
      </c>
      <c r="I11" s="425">
        <f>W11</f>
        <v>0.06</v>
      </c>
      <c r="J11" s="420" t="s">
        <v>169</v>
      </c>
      <c r="K11" s="170">
        <v>0.2</v>
      </c>
      <c r="L11" s="82" t="s">
        <v>35</v>
      </c>
      <c r="M11" s="83">
        <v>0</v>
      </c>
      <c r="N11" s="83">
        <v>0.3</v>
      </c>
      <c r="O11" s="83">
        <v>0.7</v>
      </c>
      <c r="P11" s="83">
        <v>1</v>
      </c>
      <c r="Q11" s="6">
        <f t="shared" si="1"/>
        <v>0</v>
      </c>
      <c r="R11" s="6">
        <f t="shared" si="2"/>
        <v>0.06</v>
      </c>
      <c r="S11" s="6">
        <f t="shared" si="3"/>
        <v>0.13999999999999999</v>
      </c>
      <c r="T11" s="6">
        <f t="shared" si="4"/>
        <v>0.2</v>
      </c>
      <c r="U11" s="149">
        <f t="shared" si="5"/>
        <v>0.2</v>
      </c>
      <c r="V11" s="309">
        <f>+Q12+Q14+Q16</f>
        <v>0</v>
      </c>
      <c r="W11" s="309">
        <f t="shared" ref="W11:Y11" si="6">+R12+R14+R16</f>
        <v>0.06</v>
      </c>
      <c r="X11" s="309">
        <f t="shared" si="6"/>
        <v>0</v>
      </c>
      <c r="Y11" s="309">
        <f t="shared" si="6"/>
        <v>0</v>
      </c>
      <c r="Z11" s="398"/>
      <c r="AA11" s="445" t="s">
        <v>170</v>
      </c>
      <c r="AB11" s="443"/>
    </row>
    <row r="12" spans="1:47" ht="49.9" customHeight="1" x14ac:dyDescent="0.25">
      <c r="A12" s="447"/>
      <c r="B12" s="448"/>
      <c r="C12" s="421"/>
      <c r="D12" s="421"/>
      <c r="E12" s="421"/>
      <c r="F12" s="423"/>
      <c r="G12" s="421"/>
      <c r="H12" s="421"/>
      <c r="I12" s="426"/>
      <c r="J12" s="420"/>
      <c r="K12" s="173">
        <v>0.2</v>
      </c>
      <c r="L12" s="172" t="s">
        <v>39</v>
      </c>
      <c r="M12" s="84">
        <v>0</v>
      </c>
      <c r="N12" s="84">
        <v>0.3</v>
      </c>
      <c r="O12" s="84">
        <v>0</v>
      </c>
      <c r="P12" s="84">
        <v>0</v>
      </c>
      <c r="Q12" s="165">
        <f t="shared" si="1"/>
        <v>0</v>
      </c>
      <c r="R12" s="165">
        <f t="shared" si="2"/>
        <v>0.06</v>
      </c>
      <c r="S12" s="165">
        <f t="shared" si="3"/>
        <v>0</v>
      </c>
      <c r="T12" s="165">
        <f t="shared" si="4"/>
        <v>0</v>
      </c>
      <c r="U12" s="166">
        <f t="shared" si="5"/>
        <v>0.06</v>
      </c>
      <c r="V12" s="310"/>
      <c r="W12" s="310"/>
      <c r="X12" s="310"/>
      <c r="Y12" s="310"/>
      <c r="Z12" s="398"/>
      <c r="AA12" s="441"/>
      <c r="AB12" s="443"/>
    </row>
    <row r="13" spans="1:47" ht="49.9" customHeight="1" x14ac:dyDescent="0.25">
      <c r="A13" s="447"/>
      <c r="B13" s="448"/>
      <c r="C13" s="421"/>
      <c r="D13" s="421"/>
      <c r="E13" s="421"/>
      <c r="F13" s="423"/>
      <c r="G13" s="421"/>
      <c r="H13" s="421"/>
      <c r="I13" s="426"/>
      <c r="J13" s="420" t="s">
        <v>171</v>
      </c>
      <c r="K13" s="170">
        <v>0.5</v>
      </c>
      <c r="L13" s="82" t="s">
        <v>35</v>
      </c>
      <c r="M13" s="83">
        <v>0</v>
      </c>
      <c r="N13" s="83">
        <v>0</v>
      </c>
      <c r="O13" s="83">
        <v>0.2</v>
      </c>
      <c r="P13" s="83">
        <v>1</v>
      </c>
      <c r="Q13" s="6">
        <f t="shared" si="1"/>
        <v>0</v>
      </c>
      <c r="R13" s="6">
        <f t="shared" si="2"/>
        <v>0</v>
      </c>
      <c r="S13" s="6">
        <f t="shared" si="3"/>
        <v>0.1</v>
      </c>
      <c r="T13" s="6">
        <f t="shared" si="4"/>
        <v>0.5</v>
      </c>
      <c r="U13" s="149">
        <f t="shared" si="5"/>
        <v>0.5</v>
      </c>
      <c r="V13" s="310"/>
      <c r="W13" s="310"/>
      <c r="X13" s="310"/>
      <c r="Y13" s="310"/>
      <c r="Z13" s="398"/>
      <c r="AA13" s="441"/>
      <c r="AB13" s="443"/>
    </row>
    <row r="14" spans="1:47" ht="49.9" customHeight="1" x14ac:dyDescent="0.25">
      <c r="A14" s="447"/>
      <c r="B14" s="448"/>
      <c r="C14" s="421"/>
      <c r="D14" s="421"/>
      <c r="E14" s="421"/>
      <c r="F14" s="423"/>
      <c r="G14" s="421"/>
      <c r="H14" s="421"/>
      <c r="I14" s="426"/>
      <c r="J14" s="420"/>
      <c r="K14" s="173">
        <v>0.5</v>
      </c>
      <c r="L14" s="172" t="s">
        <v>39</v>
      </c>
      <c r="M14" s="84">
        <v>0</v>
      </c>
      <c r="N14" s="84">
        <v>0</v>
      </c>
      <c r="O14" s="84">
        <v>0</v>
      </c>
      <c r="P14" s="84">
        <v>0</v>
      </c>
      <c r="Q14" s="165">
        <f t="shared" si="1"/>
        <v>0</v>
      </c>
      <c r="R14" s="165">
        <f t="shared" si="2"/>
        <v>0</v>
      </c>
      <c r="S14" s="165">
        <f t="shared" si="3"/>
        <v>0</v>
      </c>
      <c r="T14" s="165">
        <f t="shared" si="4"/>
        <v>0</v>
      </c>
      <c r="U14" s="166">
        <f t="shared" si="5"/>
        <v>0</v>
      </c>
      <c r="V14" s="310"/>
      <c r="W14" s="310"/>
      <c r="X14" s="310"/>
      <c r="Y14" s="310"/>
      <c r="Z14" s="398"/>
      <c r="AA14" s="441"/>
      <c r="AB14" s="443"/>
    </row>
    <row r="15" spans="1:47" ht="49.9" customHeight="1" x14ac:dyDescent="0.25">
      <c r="A15" s="447"/>
      <c r="B15" s="448"/>
      <c r="C15" s="421"/>
      <c r="D15" s="421"/>
      <c r="E15" s="421"/>
      <c r="F15" s="423"/>
      <c r="G15" s="421"/>
      <c r="H15" s="421"/>
      <c r="I15" s="426"/>
      <c r="J15" s="420" t="s">
        <v>172</v>
      </c>
      <c r="K15" s="207">
        <v>0.3</v>
      </c>
      <c r="L15" s="82" t="s">
        <v>35</v>
      </c>
      <c r="M15" s="83">
        <v>0</v>
      </c>
      <c r="N15" s="83">
        <v>0</v>
      </c>
      <c r="O15" s="83">
        <v>0.5</v>
      </c>
      <c r="P15" s="83">
        <v>1</v>
      </c>
      <c r="Q15" s="6">
        <f t="shared" si="1"/>
        <v>0</v>
      </c>
      <c r="R15" s="6">
        <f t="shared" si="2"/>
        <v>0</v>
      </c>
      <c r="S15" s="6">
        <f t="shared" si="3"/>
        <v>0.15</v>
      </c>
      <c r="T15" s="6">
        <f t="shared" si="4"/>
        <v>0.3</v>
      </c>
      <c r="U15" s="149">
        <f t="shared" si="5"/>
        <v>0.3</v>
      </c>
      <c r="V15" s="310"/>
      <c r="W15" s="310"/>
      <c r="X15" s="310"/>
      <c r="Y15" s="310"/>
      <c r="Z15" s="398"/>
      <c r="AA15" s="441"/>
      <c r="AB15" s="443"/>
    </row>
    <row r="16" spans="1:47" ht="49.9" customHeight="1" x14ac:dyDescent="0.25">
      <c r="A16" s="447"/>
      <c r="B16" s="448"/>
      <c r="C16" s="421"/>
      <c r="D16" s="421"/>
      <c r="E16" s="421"/>
      <c r="F16" s="424"/>
      <c r="G16" s="421"/>
      <c r="H16" s="421"/>
      <c r="I16" s="426"/>
      <c r="J16" s="420"/>
      <c r="K16" s="224">
        <v>0.3</v>
      </c>
      <c r="L16" s="172" t="s">
        <v>39</v>
      </c>
      <c r="M16" s="84">
        <v>0</v>
      </c>
      <c r="N16" s="84">
        <v>0</v>
      </c>
      <c r="O16" s="84">
        <v>0</v>
      </c>
      <c r="P16" s="84">
        <v>0</v>
      </c>
      <c r="Q16" s="165">
        <f t="shared" si="1"/>
        <v>0</v>
      </c>
      <c r="R16" s="165">
        <f t="shared" si="2"/>
        <v>0</v>
      </c>
      <c r="S16" s="165">
        <f t="shared" si="3"/>
        <v>0</v>
      </c>
      <c r="T16" s="165">
        <f t="shared" si="4"/>
        <v>0</v>
      </c>
      <c r="U16" s="166">
        <f t="shared" si="5"/>
        <v>0</v>
      </c>
      <c r="V16" s="311"/>
      <c r="W16" s="311"/>
      <c r="X16" s="311"/>
      <c r="Y16" s="311"/>
      <c r="Z16" s="398"/>
      <c r="AA16" s="446"/>
      <c r="AB16" s="443"/>
    </row>
    <row r="17" spans="1:28" ht="71.25" customHeight="1" x14ac:dyDescent="0.25">
      <c r="A17" s="447"/>
      <c r="B17" s="448"/>
      <c r="C17" s="421"/>
      <c r="D17" s="421" t="s">
        <v>173</v>
      </c>
      <c r="E17" s="421" t="s">
        <v>174</v>
      </c>
      <c r="F17" s="422">
        <v>16</v>
      </c>
      <c r="G17" s="421" t="s">
        <v>175</v>
      </c>
      <c r="H17" s="421" t="s">
        <v>176</v>
      </c>
      <c r="I17" s="425">
        <f>W17</f>
        <v>0.625</v>
      </c>
      <c r="J17" s="420" t="s">
        <v>177</v>
      </c>
      <c r="K17" s="170">
        <v>0.25</v>
      </c>
      <c r="L17" s="82" t="s">
        <v>35</v>
      </c>
      <c r="M17" s="83">
        <v>0.3</v>
      </c>
      <c r="N17" s="83">
        <v>1</v>
      </c>
      <c r="O17" s="83">
        <v>1</v>
      </c>
      <c r="P17" s="83">
        <v>1</v>
      </c>
      <c r="Q17" s="6">
        <f t="shared" si="1"/>
        <v>7.4999999999999997E-2</v>
      </c>
      <c r="R17" s="6">
        <f t="shared" si="2"/>
        <v>0.25</v>
      </c>
      <c r="S17" s="6">
        <f t="shared" si="3"/>
        <v>0.25</v>
      </c>
      <c r="T17" s="6">
        <f t="shared" si="4"/>
        <v>0.25</v>
      </c>
      <c r="U17" s="149">
        <f t="shared" si="5"/>
        <v>0.25</v>
      </c>
      <c r="V17" s="309">
        <f>+Q18+Q20+Q22+Q24</f>
        <v>0.26250000000000001</v>
      </c>
      <c r="W17" s="309">
        <f t="shared" ref="W17:Y17" si="7">+R18+R20+R22+R24</f>
        <v>0.625</v>
      </c>
      <c r="X17" s="309">
        <f t="shared" si="7"/>
        <v>0</v>
      </c>
      <c r="Y17" s="309">
        <f t="shared" si="7"/>
        <v>0</v>
      </c>
      <c r="Z17" s="398"/>
      <c r="AA17" s="225"/>
      <c r="AB17" s="443"/>
    </row>
    <row r="18" spans="1:28" ht="96.75" customHeight="1" x14ac:dyDescent="0.25">
      <c r="A18" s="447"/>
      <c r="B18" s="448"/>
      <c r="C18" s="421"/>
      <c r="D18" s="421"/>
      <c r="E18" s="421"/>
      <c r="F18" s="423"/>
      <c r="G18" s="421"/>
      <c r="H18" s="421"/>
      <c r="I18" s="426"/>
      <c r="J18" s="420"/>
      <c r="K18" s="173">
        <v>0.25</v>
      </c>
      <c r="L18" s="172" t="s">
        <v>39</v>
      </c>
      <c r="M18" s="84">
        <v>0.3</v>
      </c>
      <c r="N18" s="84">
        <v>1</v>
      </c>
      <c r="O18" s="84">
        <v>0</v>
      </c>
      <c r="P18" s="84">
        <v>0</v>
      </c>
      <c r="Q18" s="165">
        <f t="shared" si="1"/>
        <v>7.4999999999999997E-2</v>
      </c>
      <c r="R18" s="165">
        <f t="shared" si="2"/>
        <v>0.25</v>
      </c>
      <c r="S18" s="165">
        <f t="shared" si="3"/>
        <v>0</v>
      </c>
      <c r="T18" s="165">
        <f t="shared" si="4"/>
        <v>0</v>
      </c>
      <c r="U18" s="166">
        <f t="shared" si="5"/>
        <v>0.25</v>
      </c>
      <c r="V18" s="310"/>
      <c r="W18" s="310"/>
      <c r="X18" s="310"/>
      <c r="Y18" s="310"/>
      <c r="Z18" s="398"/>
      <c r="AA18" s="225"/>
      <c r="AB18" s="443"/>
    </row>
    <row r="19" spans="1:28" ht="49.9" customHeight="1" x14ac:dyDescent="0.25">
      <c r="A19" s="447"/>
      <c r="B19" s="448"/>
      <c r="C19" s="421"/>
      <c r="D19" s="421"/>
      <c r="E19" s="421"/>
      <c r="F19" s="423"/>
      <c r="G19" s="421"/>
      <c r="H19" s="421"/>
      <c r="I19" s="426"/>
      <c r="J19" s="420" t="s">
        <v>178</v>
      </c>
      <c r="K19" s="170">
        <v>0.4</v>
      </c>
      <c r="L19" s="82" t="s">
        <v>35</v>
      </c>
      <c r="M19" s="83">
        <v>0.25</v>
      </c>
      <c r="N19" s="83">
        <v>0.5</v>
      </c>
      <c r="O19" s="83">
        <v>0.75</v>
      </c>
      <c r="P19" s="83">
        <v>1</v>
      </c>
      <c r="Q19" s="6">
        <f t="shared" si="1"/>
        <v>0.1</v>
      </c>
      <c r="R19" s="6">
        <f t="shared" si="2"/>
        <v>0.2</v>
      </c>
      <c r="S19" s="6">
        <f t="shared" si="3"/>
        <v>0.30000000000000004</v>
      </c>
      <c r="T19" s="6">
        <f t="shared" si="4"/>
        <v>0.4</v>
      </c>
      <c r="U19" s="149">
        <f t="shared" si="5"/>
        <v>0.4</v>
      </c>
      <c r="V19" s="310"/>
      <c r="W19" s="310"/>
      <c r="X19" s="310"/>
      <c r="Y19" s="310"/>
      <c r="Z19" s="398"/>
      <c r="AA19" s="225"/>
      <c r="AB19" s="443"/>
    </row>
    <row r="20" spans="1:28" ht="49.9" customHeight="1" x14ac:dyDescent="0.25">
      <c r="A20" s="447"/>
      <c r="B20" s="448"/>
      <c r="C20" s="421"/>
      <c r="D20" s="421"/>
      <c r="E20" s="421"/>
      <c r="F20" s="423"/>
      <c r="G20" s="421"/>
      <c r="H20" s="421"/>
      <c r="I20" s="426"/>
      <c r="J20" s="420"/>
      <c r="K20" s="173">
        <v>0.4</v>
      </c>
      <c r="L20" s="172" t="s">
        <v>39</v>
      </c>
      <c r="M20" s="84">
        <v>0.25</v>
      </c>
      <c r="N20" s="84">
        <v>0.5</v>
      </c>
      <c r="O20" s="84">
        <v>0</v>
      </c>
      <c r="P20" s="84">
        <v>0</v>
      </c>
      <c r="Q20" s="165">
        <f t="shared" si="1"/>
        <v>0.1</v>
      </c>
      <c r="R20" s="165">
        <f t="shared" si="2"/>
        <v>0.2</v>
      </c>
      <c r="S20" s="165">
        <f t="shared" si="3"/>
        <v>0</v>
      </c>
      <c r="T20" s="165">
        <f t="shared" si="4"/>
        <v>0</v>
      </c>
      <c r="U20" s="166">
        <f t="shared" si="5"/>
        <v>0.2</v>
      </c>
      <c r="V20" s="310"/>
      <c r="W20" s="310"/>
      <c r="X20" s="310"/>
      <c r="Y20" s="310"/>
      <c r="Z20" s="398"/>
      <c r="AA20" s="225"/>
      <c r="AB20" s="443"/>
    </row>
    <row r="21" spans="1:28" ht="49.9" customHeight="1" x14ac:dyDescent="0.25">
      <c r="A21" s="447"/>
      <c r="B21" s="448"/>
      <c r="C21" s="421"/>
      <c r="D21" s="421"/>
      <c r="E21" s="421"/>
      <c r="F21" s="423"/>
      <c r="G21" s="421"/>
      <c r="H21" s="421"/>
      <c r="I21" s="426"/>
      <c r="J21" s="420" t="s">
        <v>179</v>
      </c>
      <c r="K21" s="170">
        <v>0.15</v>
      </c>
      <c r="L21" s="82" t="s">
        <v>35</v>
      </c>
      <c r="M21" s="83">
        <v>0.25</v>
      </c>
      <c r="N21" s="83">
        <v>0.5</v>
      </c>
      <c r="O21" s="83">
        <v>0.75</v>
      </c>
      <c r="P21" s="83">
        <v>1</v>
      </c>
      <c r="Q21" s="6">
        <f t="shared" si="1"/>
        <v>3.7499999999999999E-2</v>
      </c>
      <c r="R21" s="6">
        <f t="shared" si="2"/>
        <v>7.4999999999999997E-2</v>
      </c>
      <c r="S21" s="6">
        <f t="shared" si="3"/>
        <v>0.11249999999999999</v>
      </c>
      <c r="T21" s="6">
        <f t="shared" si="4"/>
        <v>0.15</v>
      </c>
      <c r="U21" s="149">
        <f t="shared" si="5"/>
        <v>0.15</v>
      </c>
      <c r="V21" s="310"/>
      <c r="W21" s="310"/>
      <c r="X21" s="310"/>
      <c r="Y21" s="310"/>
      <c r="Z21" s="398"/>
      <c r="AA21" s="225"/>
      <c r="AB21" s="443"/>
    </row>
    <row r="22" spans="1:28" ht="49.9" customHeight="1" x14ac:dyDescent="0.25">
      <c r="A22" s="447"/>
      <c r="B22" s="448"/>
      <c r="C22" s="421"/>
      <c r="D22" s="421"/>
      <c r="E22" s="421"/>
      <c r="F22" s="423"/>
      <c r="G22" s="421"/>
      <c r="H22" s="421"/>
      <c r="I22" s="426"/>
      <c r="J22" s="420"/>
      <c r="K22" s="173">
        <v>0.15</v>
      </c>
      <c r="L22" s="172" t="s">
        <v>39</v>
      </c>
      <c r="M22" s="84">
        <v>0.25</v>
      </c>
      <c r="N22" s="84">
        <v>0.5</v>
      </c>
      <c r="O22" s="84">
        <v>0</v>
      </c>
      <c r="P22" s="84">
        <v>0</v>
      </c>
      <c r="Q22" s="165">
        <f t="shared" si="1"/>
        <v>3.7499999999999999E-2</v>
      </c>
      <c r="R22" s="165">
        <f t="shared" si="2"/>
        <v>7.4999999999999997E-2</v>
      </c>
      <c r="S22" s="165">
        <f t="shared" si="3"/>
        <v>0</v>
      </c>
      <c r="T22" s="165">
        <f t="shared" si="4"/>
        <v>0</v>
      </c>
      <c r="U22" s="166">
        <f t="shared" si="5"/>
        <v>7.4999999999999997E-2</v>
      </c>
      <c r="V22" s="310"/>
      <c r="W22" s="310"/>
      <c r="X22" s="310"/>
      <c r="Y22" s="310"/>
      <c r="Z22" s="398"/>
      <c r="AA22" s="225"/>
      <c r="AB22" s="443"/>
    </row>
    <row r="23" spans="1:28" ht="49.9" customHeight="1" x14ac:dyDescent="0.25">
      <c r="A23" s="447"/>
      <c r="B23" s="448"/>
      <c r="C23" s="421"/>
      <c r="D23" s="421"/>
      <c r="E23" s="421"/>
      <c r="F23" s="423"/>
      <c r="G23" s="421"/>
      <c r="H23" s="421"/>
      <c r="I23" s="426"/>
      <c r="J23" s="420" t="s">
        <v>180</v>
      </c>
      <c r="K23" s="170">
        <v>0.2</v>
      </c>
      <c r="L23" s="82" t="s">
        <v>35</v>
      </c>
      <c r="M23" s="83">
        <v>0.25</v>
      </c>
      <c r="N23" s="83">
        <v>0.5</v>
      </c>
      <c r="O23" s="83">
        <v>0.75</v>
      </c>
      <c r="P23" s="83">
        <v>1</v>
      </c>
      <c r="Q23" s="6">
        <f t="shared" si="1"/>
        <v>0.05</v>
      </c>
      <c r="R23" s="6">
        <f t="shared" si="2"/>
        <v>0.1</v>
      </c>
      <c r="S23" s="6">
        <f t="shared" si="3"/>
        <v>0.15000000000000002</v>
      </c>
      <c r="T23" s="6">
        <f t="shared" si="4"/>
        <v>0.2</v>
      </c>
      <c r="U23" s="149">
        <f t="shared" si="5"/>
        <v>0.2</v>
      </c>
      <c r="V23" s="310"/>
      <c r="W23" s="310"/>
      <c r="X23" s="310"/>
      <c r="Y23" s="310"/>
      <c r="Z23" s="398"/>
      <c r="AA23" s="225"/>
      <c r="AB23" s="443"/>
    </row>
    <row r="24" spans="1:28" ht="49.9" customHeight="1" x14ac:dyDescent="0.25">
      <c r="A24" s="447"/>
      <c r="B24" s="448"/>
      <c r="C24" s="421"/>
      <c r="D24" s="421"/>
      <c r="E24" s="421"/>
      <c r="F24" s="424"/>
      <c r="G24" s="421"/>
      <c r="H24" s="421"/>
      <c r="I24" s="426"/>
      <c r="J24" s="420"/>
      <c r="K24" s="173">
        <v>0.2</v>
      </c>
      <c r="L24" s="172" t="s">
        <v>39</v>
      </c>
      <c r="M24" s="84">
        <v>0.25</v>
      </c>
      <c r="N24" s="84">
        <v>0.5</v>
      </c>
      <c r="O24" s="84">
        <v>0</v>
      </c>
      <c r="P24" s="84">
        <v>0</v>
      </c>
      <c r="Q24" s="165">
        <f t="shared" si="1"/>
        <v>0.05</v>
      </c>
      <c r="R24" s="165">
        <f t="shared" si="2"/>
        <v>0.1</v>
      </c>
      <c r="S24" s="165">
        <f t="shared" si="3"/>
        <v>0</v>
      </c>
      <c r="T24" s="165">
        <f t="shared" si="4"/>
        <v>0</v>
      </c>
      <c r="U24" s="166">
        <f t="shared" si="5"/>
        <v>0.1</v>
      </c>
      <c r="V24" s="311"/>
      <c r="W24" s="311"/>
      <c r="X24" s="311"/>
      <c r="Y24" s="311"/>
      <c r="Z24" s="398"/>
      <c r="AA24" s="226"/>
      <c r="AB24" s="443"/>
    </row>
    <row r="25" spans="1:28" ht="75" customHeight="1" x14ac:dyDescent="0.25">
      <c r="A25" s="447"/>
      <c r="B25" s="448"/>
      <c r="C25" s="421" t="s">
        <v>181</v>
      </c>
      <c r="D25" s="421" t="s">
        <v>182</v>
      </c>
      <c r="E25" s="421" t="s">
        <v>183</v>
      </c>
      <c r="F25" s="422">
        <v>17</v>
      </c>
      <c r="G25" s="421" t="s">
        <v>184</v>
      </c>
      <c r="H25" s="421" t="s">
        <v>185</v>
      </c>
      <c r="I25" s="433">
        <f>W25</f>
        <v>0.16000000000000003</v>
      </c>
      <c r="J25" s="420" t="s">
        <v>186</v>
      </c>
      <c r="K25" s="170">
        <v>0.4</v>
      </c>
      <c r="L25" s="82" t="s">
        <v>35</v>
      </c>
      <c r="M25" s="83">
        <v>0</v>
      </c>
      <c r="N25" s="83">
        <v>0.4</v>
      </c>
      <c r="O25" s="83">
        <v>0.6</v>
      </c>
      <c r="P25" s="83">
        <v>1</v>
      </c>
      <c r="Q25" s="6">
        <f t="shared" si="1"/>
        <v>0</v>
      </c>
      <c r="R25" s="6">
        <f t="shared" si="2"/>
        <v>0.16000000000000003</v>
      </c>
      <c r="S25" s="6">
        <f t="shared" si="3"/>
        <v>0.24</v>
      </c>
      <c r="T25" s="6">
        <f t="shared" si="4"/>
        <v>0.4</v>
      </c>
      <c r="U25" s="149">
        <f t="shared" si="5"/>
        <v>0.4</v>
      </c>
      <c r="V25" s="309">
        <f>+Q26+Q28+Q30</f>
        <v>0</v>
      </c>
      <c r="W25" s="309">
        <f t="shared" ref="W25:Y25" si="8">+R26+R28+R30</f>
        <v>0.16000000000000003</v>
      </c>
      <c r="X25" s="309">
        <f t="shared" si="8"/>
        <v>0</v>
      </c>
      <c r="Y25" s="309">
        <f t="shared" si="8"/>
        <v>0</v>
      </c>
      <c r="Z25" s="398"/>
      <c r="AA25" s="445" t="s">
        <v>187</v>
      </c>
      <c r="AB25" s="443"/>
    </row>
    <row r="26" spans="1:28" ht="79.5" customHeight="1" x14ac:dyDescent="0.25">
      <c r="A26" s="447"/>
      <c r="B26" s="448"/>
      <c r="C26" s="421"/>
      <c r="D26" s="421"/>
      <c r="E26" s="421"/>
      <c r="F26" s="423"/>
      <c r="G26" s="421"/>
      <c r="H26" s="421"/>
      <c r="I26" s="434"/>
      <c r="J26" s="420"/>
      <c r="K26" s="173">
        <v>0.4</v>
      </c>
      <c r="L26" s="172" t="s">
        <v>39</v>
      </c>
      <c r="M26" s="84">
        <v>0</v>
      </c>
      <c r="N26" s="84">
        <v>0.2</v>
      </c>
      <c r="O26" s="84">
        <v>0</v>
      </c>
      <c r="P26" s="84">
        <v>0</v>
      </c>
      <c r="Q26" s="165">
        <f t="shared" si="1"/>
        <v>0</v>
      </c>
      <c r="R26" s="165">
        <f t="shared" si="2"/>
        <v>8.0000000000000016E-2</v>
      </c>
      <c r="S26" s="165">
        <f t="shared" si="3"/>
        <v>0</v>
      </c>
      <c r="T26" s="165">
        <f t="shared" si="4"/>
        <v>0</v>
      </c>
      <c r="U26" s="166">
        <f t="shared" si="5"/>
        <v>8.0000000000000016E-2</v>
      </c>
      <c r="V26" s="310"/>
      <c r="W26" s="310"/>
      <c r="X26" s="310"/>
      <c r="Y26" s="310"/>
      <c r="Z26" s="398"/>
      <c r="AA26" s="441"/>
      <c r="AB26" s="443"/>
    </row>
    <row r="27" spans="1:28" ht="49.9" customHeight="1" x14ac:dyDescent="0.25">
      <c r="A27" s="447"/>
      <c r="B27" s="448"/>
      <c r="C27" s="421"/>
      <c r="D27" s="421"/>
      <c r="E27" s="421"/>
      <c r="F27" s="423"/>
      <c r="G27" s="421"/>
      <c r="H27" s="421"/>
      <c r="I27" s="434"/>
      <c r="J27" s="420" t="s">
        <v>188</v>
      </c>
      <c r="K27" s="170">
        <v>0.2</v>
      </c>
      <c r="L27" s="82" t="s">
        <v>35</v>
      </c>
      <c r="M27" s="83">
        <f>'[2]I TRIM - PA 2022'!O139</f>
        <v>0</v>
      </c>
      <c r="N27" s="83">
        <v>0.4</v>
      </c>
      <c r="O27" s="83">
        <v>0.6</v>
      </c>
      <c r="P27" s="83">
        <v>1</v>
      </c>
      <c r="Q27" s="6">
        <f t="shared" si="1"/>
        <v>0</v>
      </c>
      <c r="R27" s="6">
        <f t="shared" si="2"/>
        <v>8.0000000000000016E-2</v>
      </c>
      <c r="S27" s="6">
        <f t="shared" si="3"/>
        <v>0.12</v>
      </c>
      <c r="T27" s="6">
        <f t="shared" si="4"/>
        <v>0.2</v>
      </c>
      <c r="U27" s="149">
        <f t="shared" si="5"/>
        <v>0.2</v>
      </c>
      <c r="V27" s="310"/>
      <c r="W27" s="310"/>
      <c r="X27" s="310"/>
      <c r="Y27" s="310"/>
      <c r="Z27" s="398"/>
      <c r="AA27" s="441"/>
      <c r="AB27" s="443"/>
    </row>
    <row r="28" spans="1:28" ht="49.9" customHeight="1" x14ac:dyDescent="0.25">
      <c r="A28" s="447"/>
      <c r="B28" s="448"/>
      <c r="C28" s="421"/>
      <c r="D28" s="421"/>
      <c r="E28" s="421"/>
      <c r="F28" s="423"/>
      <c r="G28" s="421"/>
      <c r="H28" s="421"/>
      <c r="I28" s="434"/>
      <c r="J28" s="420"/>
      <c r="K28" s="173">
        <v>0.2</v>
      </c>
      <c r="L28" s="172" t="s">
        <v>39</v>
      </c>
      <c r="M28" s="84">
        <v>0</v>
      </c>
      <c r="N28" s="84">
        <v>0.4</v>
      </c>
      <c r="O28" s="84">
        <v>0</v>
      </c>
      <c r="P28" s="84">
        <v>0</v>
      </c>
      <c r="Q28" s="165">
        <f t="shared" si="1"/>
        <v>0</v>
      </c>
      <c r="R28" s="165">
        <f t="shared" si="2"/>
        <v>8.0000000000000016E-2</v>
      </c>
      <c r="S28" s="165">
        <f t="shared" si="3"/>
        <v>0</v>
      </c>
      <c r="T28" s="165">
        <f t="shared" si="4"/>
        <v>0</v>
      </c>
      <c r="U28" s="166">
        <f t="shared" si="5"/>
        <v>8.0000000000000016E-2</v>
      </c>
      <c r="V28" s="310"/>
      <c r="W28" s="310"/>
      <c r="X28" s="310"/>
      <c r="Y28" s="310"/>
      <c r="Z28" s="398"/>
      <c r="AA28" s="441"/>
      <c r="AB28" s="443"/>
    </row>
    <row r="29" spans="1:28" ht="49.9" customHeight="1" x14ac:dyDescent="0.25">
      <c r="A29" s="447"/>
      <c r="B29" s="448"/>
      <c r="C29" s="421"/>
      <c r="D29" s="421"/>
      <c r="E29" s="421"/>
      <c r="F29" s="423"/>
      <c r="G29" s="421"/>
      <c r="H29" s="421"/>
      <c r="I29" s="434"/>
      <c r="J29" s="420" t="s">
        <v>189</v>
      </c>
      <c r="K29" s="170">
        <v>0.4</v>
      </c>
      <c r="L29" s="82" t="s">
        <v>35</v>
      </c>
      <c r="M29" s="83">
        <v>0</v>
      </c>
      <c r="N29" s="83">
        <v>0</v>
      </c>
      <c r="O29" s="83">
        <v>0.6</v>
      </c>
      <c r="P29" s="83">
        <v>1</v>
      </c>
      <c r="Q29" s="6">
        <f t="shared" si="1"/>
        <v>0</v>
      </c>
      <c r="R29" s="6">
        <f t="shared" si="2"/>
        <v>0</v>
      </c>
      <c r="S29" s="6">
        <f t="shared" si="3"/>
        <v>0.24</v>
      </c>
      <c r="T29" s="6">
        <f t="shared" si="4"/>
        <v>0.4</v>
      </c>
      <c r="U29" s="149">
        <f t="shared" si="5"/>
        <v>0.4</v>
      </c>
      <c r="V29" s="310"/>
      <c r="W29" s="310"/>
      <c r="X29" s="310"/>
      <c r="Y29" s="310"/>
      <c r="Z29" s="398"/>
      <c r="AA29" s="441"/>
      <c r="AB29" s="443"/>
    </row>
    <row r="30" spans="1:28" ht="49.9" customHeight="1" x14ac:dyDescent="0.25">
      <c r="A30" s="447"/>
      <c r="B30" s="448"/>
      <c r="C30" s="421"/>
      <c r="D30" s="421"/>
      <c r="E30" s="421"/>
      <c r="F30" s="424"/>
      <c r="G30" s="421"/>
      <c r="H30" s="421"/>
      <c r="I30" s="434"/>
      <c r="J30" s="420"/>
      <c r="K30" s="173">
        <v>0.4</v>
      </c>
      <c r="L30" s="172" t="s">
        <v>39</v>
      </c>
      <c r="M30" s="84">
        <v>0</v>
      </c>
      <c r="N30" s="84">
        <v>0</v>
      </c>
      <c r="O30" s="84">
        <v>0</v>
      </c>
      <c r="P30" s="84">
        <v>0</v>
      </c>
      <c r="Q30" s="165">
        <f t="shared" si="1"/>
        <v>0</v>
      </c>
      <c r="R30" s="165">
        <f t="shared" si="2"/>
        <v>0</v>
      </c>
      <c r="S30" s="165">
        <f t="shared" si="3"/>
        <v>0</v>
      </c>
      <c r="T30" s="165">
        <f t="shared" si="4"/>
        <v>0</v>
      </c>
      <c r="U30" s="166">
        <f t="shared" si="5"/>
        <v>0</v>
      </c>
      <c r="V30" s="311"/>
      <c r="W30" s="311"/>
      <c r="X30" s="311"/>
      <c r="Y30" s="311"/>
      <c r="Z30" s="398"/>
      <c r="AA30" s="441"/>
      <c r="AB30" s="443"/>
    </row>
    <row r="31" spans="1:28" ht="49.9" customHeight="1" x14ac:dyDescent="0.25">
      <c r="A31" s="447"/>
      <c r="B31" s="448"/>
      <c r="C31" s="421"/>
      <c r="D31" s="421" t="s">
        <v>190</v>
      </c>
      <c r="E31" s="421" t="s">
        <v>191</v>
      </c>
      <c r="F31" s="422">
        <v>18</v>
      </c>
      <c r="G31" s="421" t="s">
        <v>192</v>
      </c>
      <c r="H31" s="421" t="s">
        <v>193</v>
      </c>
      <c r="I31" s="433">
        <f>W31</f>
        <v>0</v>
      </c>
      <c r="J31" s="420" t="s">
        <v>194</v>
      </c>
      <c r="K31" s="170">
        <v>0.2</v>
      </c>
      <c r="L31" s="82" t="s">
        <v>35</v>
      </c>
      <c r="M31" s="83">
        <v>0</v>
      </c>
      <c r="N31" s="83">
        <v>0.3</v>
      </c>
      <c r="O31" s="83">
        <v>0.7</v>
      </c>
      <c r="P31" s="83">
        <v>1</v>
      </c>
      <c r="Q31" s="6">
        <f t="shared" si="1"/>
        <v>0</v>
      </c>
      <c r="R31" s="6">
        <f t="shared" si="2"/>
        <v>0.06</v>
      </c>
      <c r="S31" s="6">
        <f t="shared" si="3"/>
        <v>0.13999999999999999</v>
      </c>
      <c r="T31" s="6">
        <f t="shared" si="4"/>
        <v>0.2</v>
      </c>
      <c r="U31" s="149">
        <f t="shared" si="5"/>
        <v>0.2</v>
      </c>
      <c r="V31" s="309">
        <f>+Q32+Q34+Q36+Q38</f>
        <v>0</v>
      </c>
      <c r="W31" s="309">
        <f t="shared" ref="W31:Y31" si="9">+R32+R34+R36+R38</f>
        <v>0</v>
      </c>
      <c r="X31" s="309">
        <f t="shared" si="9"/>
        <v>0</v>
      </c>
      <c r="Y31" s="309">
        <f t="shared" si="9"/>
        <v>0</v>
      </c>
      <c r="Z31" s="398"/>
      <c r="AA31" s="441"/>
      <c r="AB31" s="443"/>
    </row>
    <row r="32" spans="1:28" ht="68.25" customHeight="1" x14ac:dyDescent="0.25">
      <c r="A32" s="447"/>
      <c r="B32" s="448"/>
      <c r="C32" s="421"/>
      <c r="D32" s="421"/>
      <c r="E32" s="421"/>
      <c r="F32" s="423"/>
      <c r="G32" s="421"/>
      <c r="H32" s="421"/>
      <c r="I32" s="434"/>
      <c r="J32" s="420"/>
      <c r="K32" s="173">
        <v>0.2</v>
      </c>
      <c r="L32" s="172" t="s">
        <v>39</v>
      </c>
      <c r="M32" s="84">
        <v>0</v>
      </c>
      <c r="N32" s="84">
        <v>0</v>
      </c>
      <c r="O32" s="84">
        <v>0</v>
      </c>
      <c r="P32" s="84">
        <v>0</v>
      </c>
      <c r="Q32" s="165">
        <f t="shared" si="1"/>
        <v>0</v>
      </c>
      <c r="R32" s="165">
        <f t="shared" si="2"/>
        <v>0</v>
      </c>
      <c r="S32" s="165">
        <f t="shared" si="3"/>
        <v>0</v>
      </c>
      <c r="T32" s="165">
        <f t="shared" si="4"/>
        <v>0</v>
      </c>
      <c r="U32" s="166">
        <f t="shared" si="5"/>
        <v>0</v>
      </c>
      <c r="V32" s="310"/>
      <c r="W32" s="310"/>
      <c r="X32" s="310"/>
      <c r="Y32" s="310"/>
      <c r="Z32" s="398"/>
      <c r="AA32" s="441"/>
      <c r="AB32" s="443"/>
    </row>
    <row r="33" spans="1:28" ht="49.9" customHeight="1" x14ac:dyDescent="0.25">
      <c r="A33" s="447"/>
      <c r="B33" s="448"/>
      <c r="C33" s="421"/>
      <c r="D33" s="421"/>
      <c r="E33" s="421"/>
      <c r="F33" s="423"/>
      <c r="G33" s="421"/>
      <c r="H33" s="421"/>
      <c r="I33" s="434"/>
      <c r="J33" s="420" t="s">
        <v>195</v>
      </c>
      <c r="K33" s="170">
        <v>0.5</v>
      </c>
      <c r="L33" s="82" t="s">
        <v>35</v>
      </c>
      <c r="M33" s="83">
        <v>0</v>
      </c>
      <c r="N33" s="83">
        <v>0.1</v>
      </c>
      <c r="O33" s="83">
        <v>0.6</v>
      </c>
      <c r="P33" s="83">
        <v>1</v>
      </c>
      <c r="Q33" s="6">
        <f t="shared" si="1"/>
        <v>0</v>
      </c>
      <c r="R33" s="6">
        <f t="shared" si="2"/>
        <v>0.05</v>
      </c>
      <c r="S33" s="6">
        <f t="shared" si="3"/>
        <v>0.3</v>
      </c>
      <c r="T33" s="6">
        <f t="shared" si="4"/>
        <v>0.5</v>
      </c>
      <c r="U33" s="149">
        <f t="shared" si="5"/>
        <v>0.5</v>
      </c>
      <c r="V33" s="310"/>
      <c r="W33" s="310"/>
      <c r="X33" s="310"/>
      <c r="Y33" s="310"/>
      <c r="Z33" s="398"/>
      <c r="AA33" s="441"/>
      <c r="AB33" s="443"/>
    </row>
    <row r="34" spans="1:28" ht="49.9" customHeight="1" x14ac:dyDescent="0.25">
      <c r="A34" s="447"/>
      <c r="B34" s="448"/>
      <c r="C34" s="421"/>
      <c r="D34" s="421"/>
      <c r="E34" s="421"/>
      <c r="F34" s="423"/>
      <c r="G34" s="421"/>
      <c r="H34" s="421"/>
      <c r="I34" s="434"/>
      <c r="J34" s="420"/>
      <c r="K34" s="173">
        <v>0.5</v>
      </c>
      <c r="L34" s="172" t="s">
        <v>39</v>
      </c>
      <c r="M34" s="84">
        <v>0</v>
      </c>
      <c r="N34" s="84">
        <v>0</v>
      </c>
      <c r="O34" s="84">
        <v>0</v>
      </c>
      <c r="P34" s="84">
        <v>0</v>
      </c>
      <c r="Q34" s="165">
        <f t="shared" si="1"/>
        <v>0</v>
      </c>
      <c r="R34" s="165">
        <f t="shared" si="2"/>
        <v>0</v>
      </c>
      <c r="S34" s="165">
        <f t="shared" si="3"/>
        <v>0</v>
      </c>
      <c r="T34" s="165">
        <f t="shared" si="4"/>
        <v>0</v>
      </c>
      <c r="U34" s="166">
        <f t="shared" si="5"/>
        <v>0</v>
      </c>
      <c r="V34" s="310"/>
      <c r="W34" s="310"/>
      <c r="X34" s="310"/>
      <c r="Y34" s="310"/>
      <c r="Z34" s="398"/>
      <c r="AA34" s="441"/>
      <c r="AB34" s="443"/>
    </row>
    <row r="35" spans="1:28" ht="49.9" customHeight="1" x14ac:dyDescent="0.25">
      <c r="A35" s="447"/>
      <c r="B35" s="448"/>
      <c r="C35" s="421"/>
      <c r="D35" s="421"/>
      <c r="E35" s="421"/>
      <c r="F35" s="423"/>
      <c r="G35" s="421"/>
      <c r="H35" s="421"/>
      <c r="I35" s="434"/>
      <c r="J35" s="420" t="s">
        <v>196</v>
      </c>
      <c r="K35" s="170">
        <v>0.15</v>
      </c>
      <c r="L35" s="82" t="s">
        <v>35</v>
      </c>
      <c r="M35" s="83">
        <v>0</v>
      </c>
      <c r="N35" s="83">
        <v>0</v>
      </c>
      <c r="O35" s="83">
        <v>0.6</v>
      </c>
      <c r="P35" s="83">
        <v>1</v>
      </c>
      <c r="Q35" s="6">
        <f t="shared" si="1"/>
        <v>0</v>
      </c>
      <c r="R35" s="6">
        <f t="shared" si="2"/>
        <v>0</v>
      </c>
      <c r="S35" s="6">
        <f t="shared" si="3"/>
        <v>0.09</v>
      </c>
      <c r="T35" s="6">
        <f t="shared" si="4"/>
        <v>0.15</v>
      </c>
      <c r="U35" s="149">
        <f t="shared" si="5"/>
        <v>0.15</v>
      </c>
      <c r="V35" s="310"/>
      <c r="W35" s="310"/>
      <c r="X35" s="310"/>
      <c r="Y35" s="310"/>
      <c r="Z35" s="398"/>
      <c r="AA35" s="441"/>
      <c r="AB35" s="443"/>
    </row>
    <row r="36" spans="1:28" ht="49.9" customHeight="1" x14ac:dyDescent="0.25">
      <c r="A36" s="447"/>
      <c r="B36" s="448"/>
      <c r="C36" s="421"/>
      <c r="D36" s="421"/>
      <c r="E36" s="421"/>
      <c r="F36" s="423"/>
      <c r="G36" s="421"/>
      <c r="H36" s="421"/>
      <c r="I36" s="434"/>
      <c r="J36" s="420"/>
      <c r="K36" s="173">
        <v>0.15</v>
      </c>
      <c r="L36" s="172" t="s">
        <v>39</v>
      </c>
      <c r="M36" s="84">
        <v>0</v>
      </c>
      <c r="N36" s="84">
        <v>0</v>
      </c>
      <c r="O36" s="84">
        <v>0</v>
      </c>
      <c r="P36" s="84">
        <v>0</v>
      </c>
      <c r="Q36" s="165">
        <f t="shared" si="1"/>
        <v>0</v>
      </c>
      <c r="R36" s="165">
        <f t="shared" si="2"/>
        <v>0</v>
      </c>
      <c r="S36" s="165">
        <f t="shared" si="3"/>
        <v>0</v>
      </c>
      <c r="T36" s="165">
        <f t="shared" si="4"/>
        <v>0</v>
      </c>
      <c r="U36" s="166">
        <f t="shared" si="5"/>
        <v>0</v>
      </c>
      <c r="V36" s="310"/>
      <c r="W36" s="310"/>
      <c r="X36" s="310"/>
      <c r="Y36" s="310"/>
      <c r="Z36" s="398"/>
      <c r="AA36" s="441"/>
      <c r="AB36" s="443"/>
    </row>
    <row r="37" spans="1:28" ht="49.9" customHeight="1" x14ac:dyDescent="0.25">
      <c r="A37" s="447"/>
      <c r="B37" s="448"/>
      <c r="C37" s="421"/>
      <c r="D37" s="421"/>
      <c r="E37" s="421"/>
      <c r="F37" s="423"/>
      <c r="G37" s="421"/>
      <c r="H37" s="421"/>
      <c r="I37" s="434"/>
      <c r="J37" s="420" t="s">
        <v>197</v>
      </c>
      <c r="K37" s="170">
        <v>0.15</v>
      </c>
      <c r="L37" s="82" t="s">
        <v>35</v>
      </c>
      <c r="M37" s="83">
        <v>0</v>
      </c>
      <c r="N37" s="83">
        <v>0</v>
      </c>
      <c r="O37" s="83">
        <v>0.6</v>
      </c>
      <c r="P37" s="83">
        <v>1</v>
      </c>
      <c r="Q37" s="6">
        <f t="shared" si="1"/>
        <v>0</v>
      </c>
      <c r="R37" s="6">
        <f t="shared" si="2"/>
        <v>0</v>
      </c>
      <c r="S37" s="6">
        <f t="shared" si="3"/>
        <v>0.09</v>
      </c>
      <c r="T37" s="6">
        <f t="shared" si="4"/>
        <v>0.15</v>
      </c>
      <c r="U37" s="149">
        <f t="shared" si="5"/>
        <v>0.15</v>
      </c>
      <c r="V37" s="310"/>
      <c r="W37" s="310"/>
      <c r="X37" s="310"/>
      <c r="Y37" s="310"/>
      <c r="Z37" s="398"/>
      <c r="AA37" s="441"/>
      <c r="AB37" s="443"/>
    </row>
    <row r="38" spans="1:28" ht="49.9" customHeight="1" x14ac:dyDescent="0.25">
      <c r="A38" s="447"/>
      <c r="B38" s="448"/>
      <c r="C38" s="421"/>
      <c r="D38" s="421"/>
      <c r="E38" s="421"/>
      <c r="F38" s="424"/>
      <c r="G38" s="421"/>
      <c r="H38" s="421"/>
      <c r="I38" s="434"/>
      <c r="J38" s="420"/>
      <c r="K38" s="173">
        <v>0.15</v>
      </c>
      <c r="L38" s="172" t="s">
        <v>39</v>
      </c>
      <c r="M38" s="84">
        <v>0</v>
      </c>
      <c r="N38" s="84">
        <v>0</v>
      </c>
      <c r="O38" s="84">
        <v>0</v>
      </c>
      <c r="P38" s="84">
        <v>0</v>
      </c>
      <c r="Q38" s="165">
        <f t="shared" si="1"/>
        <v>0</v>
      </c>
      <c r="R38" s="165">
        <f t="shared" si="2"/>
        <v>0</v>
      </c>
      <c r="S38" s="165">
        <f t="shared" si="3"/>
        <v>0</v>
      </c>
      <c r="T38" s="165">
        <f t="shared" si="4"/>
        <v>0</v>
      </c>
      <c r="U38" s="166">
        <f t="shared" si="5"/>
        <v>0</v>
      </c>
      <c r="V38" s="311"/>
      <c r="W38" s="311"/>
      <c r="X38" s="311"/>
      <c r="Y38" s="311"/>
      <c r="Z38" s="399"/>
      <c r="AA38" s="446"/>
      <c r="AB38" s="443"/>
    </row>
    <row r="39" spans="1:28" ht="49.9" customHeight="1" x14ac:dyDescent="0.25">
      <c r="A39" s="447"/>
      <c r="B39" s="448"/>
      <c r="C39" s="432" t="s">
        <v>198</v>
      </c>
      <c r="D39" s="432" t="s">
        <v>199</v>
      </c>
      <c r="E39" s="432" t="s">
        <v>200</v>
      </c>
      <c r="F39" s="422">
        <v>19</v>
      </c>
      <c r="G39" s="432" t="s">
        <v>201</v>
      </c>
      <c r="H39" s="432" t="s">
        <v>202</v>
      </c>
      <c r="I39" s="431">
        <f>W39</f>
        <v>5.3999999999999999E-2</v>
      </c>
      <c r="J39" s="430" t="s">
        <v>203</v>
      </c>
      <c r="K39" s="170">
        <v>0.1</v>
      </c>
      <c r="L39" s="82" t="s">
        <v>35</v>
      </c>
      <c r="M39" s="83">
        <v>0.15</v>
      </c>
      <c r="N39" s="83">
        <v>0.3</v>
      </c>
      <c r="O39" s="83">
        <v>0.6</v>
      </c>
      <c r="P39" s="83">
        <v>1</v>
      </c>
      <c r="Q39" s="6">
        <f t="shared" si="1"/>
        <v>1.4999999999999999E-2</v>
      </c>
      <c r="R39" s="6">
        <f t="shared" si="2"/>
        <v>0.03</v>
      </c>
      <c r="S39" s="6">
        <f t="shared" si="3"/>
        <v>0.06</v>
      </c>
      <c r="T39" s="6">
        <f t="shared" si="4"/>
        <v>0.1</v>
      </c>
      <c r="U39" s="149">
        <f t="shared" si="5"/>
        <v>0.1</v>
      </c>
      <c r="V39" s="309">
        <f>+Q40+Q42+Q44+Q46</f>
        <v>1.4999999999999999E-2</v>
      </c>
      <c r="W39" s="309">
        <f t="shared" ref="W39:Y39" si="10">+R40+R42+R44+R46</f>
        <v>5.3999999999999999E-2</v>
      </c>
      <c r="X39" s="309">
        <f t="shared" si="10"/>
        <v>0</v>
      </c>
      <c r="Y39" s="309">
        <f t="shared" si="10"/>
        <v>0</v>
      </c>
      <c r="Z39" s="402" t="s">
        <v>204</v>
      </c>
      <c r="AA39" s="427" t="s">
        <v>205</v>
      </c>
      <c r="AB39" s="443"/>
    </row>
    <row r="40" spans="1:28" ht="49.9" customHeight="1" x14ac:dyDescent="0.25">
      <c r="A40" s="447"/>
      <c r="B40" s="448"/>
      <c r="C40" s="432"/>
      <c r="D40" s="432"/>
      <c r="E40" s="432"/>
      <c r="F40" s="423"/>
      <c r="G40" s="432"/>
      <c r="H40" s="432"/>
      <c r="I40" s="432"/>
      <c r="J40" s="430"/>
      <c r="K40" s="173">
        <v>0.1</v>
      </c>
      <c r="L40" s="172" t="s">
        <v>39</v>
      </c>
      <c r="M40" s="84">
        <v>0.15</v>
      </c>
      <c r="N40" s="84">
        <v>0.15</v>
      </c>
      <c r="O40" s="84">
        <v>0</v>
      </c>
      <c r="P40" s="84">
        <v>0</v>
      </c>
      <c r="Q40" s="165">
        <f t="shared" si="1"/>
        <v>1.4999999999999999E-2</v>
      </c>
      <c r="R40" s="165">
        <f t="shared" si="2"/>
        <v>1.4999999999999999E-2</v>
      </c>
      <c r="S40" s="165">
        <f t="shared" si="3"/>
        <v>0</v>
      </c>
      <c r="T40" s="165">
        <f t="shared" si="4"/>
        <v>0</v>
      </c>
      <c r="U40" s="166">
        <f t="shared" si="5"/>
        <v>1.4999999999999999E-2</v>
      </c>
      <c r="V40" s="310"/>
      <c r="W40" s="310"/>
      <c r="X40" s="310"/>
      <c r="Y40" s="310"/>
      <c r="Z40" s="398"/>
      <c r="AA40" s="428"/>
      <c r="AB40" s="443"/>
    </row>
    <row r="41" spans="1:28" ht="49.9" customHeight="1" x14ac:dyDescent="0.25">
      <c r="A41" s="447"/>
      <c r="B41" s="448"/>
      <c r="C41" s="432"/>
      <c r="D41" s="432"/>
      <c r="E41" s="432"/>
      <c r="F41" s="423"/>
      <c r="G41" s="432"/>
      <c r="H41" s="432"/>
      <c r="I41" s="432"/>
      <c r="J41" s="430" t="s">
        <v>206</v>
      </c>
      <c r="K41" s="170">
        <v>0.3</v>
      </c>
      <c r="L41" s="82" t="s">
        <v>35</v>
      </c>
      <c r="M41" s="83">
        <v>0</v>
      </c>
      <c r="N41" s="83">
        <v>0.2</v>
      </c>
      <c r="O41" s="83">
        <v>0.2</v>
      </c>
      <c r="P41" s="83">
        <v>1</v>
      </c>
      <c r="Q41" s="6">
        <f t="shared" si="1"/>
        <v>0</v>
      </c>
      <c r="R41" s="6">
        <f t="shared" si="2"/>
        <v>0.06</v>
      </c>
      <c r="S41" s="6">
        <f t="shared" si="3"/>
        <v>0.06</v>
      </c>
      <c r="T41" s="6">
        <f t="shared" si="4"/>
        <v>0.3</v>
      </c>
      <c r="U41" s="149">
        <f t="shared" si="5"/>
        <v>0.3</v>
      </c>
      <c r="V41" s="310"/>
      <c r="W41" s="310"/>
      <c r="X41" s="310"/>
      <c r="Y41" s="310"/>
      <c r="Z41" s="398"/>
      <c r="AA41" s="428"/>
      <c r="AB41" s="443"/>
    </row>
    <row r="42" spans="1:28" ht="49.9" customHeight="1" x14ac:dyDescent="0.25">
      <c r="A42" s="447"/>
      <c r="B42" s="448"/>
      <c r="C42" s="432"/>
      <c r="D42" s="432"/>
      <c r="E42" s="432"/>
      <c r="F42" s="423"/>
      <c r="G42" s="432"/>
      <c r="H42" s="432"/>
      <c r="I42" s="432"/>
      <c r="J42" s="430"/>
      <c r="K42" s="173">
        <v>0.3</v>
      </c>
      <c r="L42" s="172" t="s">
        <v>39</v>
      </c>
      <c r="M42" s="84">
        <v>0</v>
      </c>
      <c r="N42" s="84">
        <v>0.1</v>
      </c>
      <c r="O42" s="84">
        <v>0</v>
      </c>
      <c r="P42" s="84">
        <v>0</v>
      </c>
      <c r="Q42" s="165">
        <f t="shared" si="1"/>
        <v>0</v>
      </c>
      <c r="R42" s="165">
        <f t="shared" si="2"/>
        <v>0.03</v>
      </c>
      <c r="S42" s="165">
        <f t="shared" si="3"/>
        <v>0</v>
      </c>
      <c r="T42" s="165">
        <f t="shared" si="4"/>
        <v>0</v>
      </c>
      <c r="U42" s="166">
        <f t="shared" si="5"/>
        <v>0.03</v>
      </c>
      <c r="V42" s="310"/>
      <c r="W42" s="310"/>
      <c r="X42" s="310"/>
      <c r="Y42" s="310"/>
      <c r="Z42" s="398"/>
      <c r="AA42" s="428"/>
      <c r="AB42" s="443"/>
    </row>
    <row r="43" spans="1:28" ht="49.9" customHeight="1" x14ac:dyDescent="0.25">
      <c r="A43" s="447"/>
      <c r="B43" s="448"/>
      <c r="C43" s="432"/>
      <c r="D43" s="432"/>
      <c r="E43" s="432"/>
      <c r="F43" s="423"/>
      <c r="G43" s="432"/>
      <c r="H43" s="432"/>
      <c r="I43" s="432"/>
      <c r="J43" s="430" t="s">
        <v>207</v>
      </c>
      <c r="K43" s="170">
        <v>0.3</v>
      </c>
      <c r="L43" s="82" t="s">
        <v>35</v>
      </c>
      <c r="M43" s="83">
        <v>0</v>
      </c>
      <c r="N43" s="83">
        <v>0.05</v>
      </c>
      <c r="O43" s="83">
        <v>0.2</v>
      </c>
      <c r="P43" s="83">
        <v>1</v>
      </c>
      <c r="Q43" s="6">
        <f t="shared" si="1"/>
        <v>0</v>
      </c>
      <c r="R43" s="6">
        <f t="shared" si="2"/>
        <v>1.4999999999999999E-2</v>
      </c>
      <c r="S43" s="6">
        <f t="shared" si="3"/>
        <v>0.06</v>
      </c>
      <c r="T43" s="6">
        <f t="shared" si="4"/>
        <v>0.3</v>
      </c>
      <c r="U43" s="149">
        <f t="shared" si="5"/>
        <v>0.3</v>
      </c>
      <c r="V43" s="310"/>
      <c r="W43" s="310"/>
      <c r="X43" s="310"/>
      <c r="Y43" s="310"/>
      <c r="Z43" s="398"/>
      <c r="AA43" s="428"/>
      <c r="AB43" s="443"/>
    </row>
    <row r="44" spans="1:28" ht="49.9" customHeight="1" x14ac:dyDescent="0.25">
      <c r="A44" s="447"/>
      <c r="B44" s="448"/>
      <c r="C44" s="432"/>
      <c r="D44" s="432"/>
      <c r="E44" s="432"/>
      <c r="F44" s="423"/>
      <c r="G44" s="432"/>
      <c r="H44" s="432"/>
      <c r="I44" s="432"/>
      <c r="J44" s="430"/>
      <c r="K44" s="173">
        <v>0.3</v>
      </c>
      <c r="L44" s="172" t="s">
        <v>39</v>
      </c>
      <c r="M44" s="84">
        <v>0</v>
      </c>
      <c r="N44" s="84">
        <v>0.03</v>
      </c>
      <c r="O44" s="84">
        <v>0</v>
      </c>
      <c r="P44" s="84">
        <v>0</v>
      </c>
      <c r="Q44" s="165">
        <f t="shared" si="1"/>
        <v>0</v>
      </c>
      <c r="R44" s="165">
        <f t="shared" si="2"/>
        <v>8.9999999999999993E-3</v>
      </c>
      <c r="S44" s="165">
        <f t="shared" si="3"/>
        <v>0</v>
      </c>
      <c r="T44" s="165">
        <f t="shared" si="4"/>
        <v>0</v>
      </c>
      <c r="U44" s="166">
        <f t="shared" si="5"/>
        <v>8.9999999999999993E-3</v>
      </c>
      <c r="V44" s="310"/>
      <c r="W44" s="310"/>
      <c r="X44" s="310"/>
      <c r="Y44" s="310"/>
      <c r="Z44" s="398"/>
      <c r="AA44" s="428"/>
      <c r="AB44" s="443"/>
    </row>
    <row r="45" spans="1:28" ht="49.9" customHeight="1" x14ac:dyDescent="0.25">
      <c r="A45" s="447"/>
      <c r="B45" s="448"/>
      <c r="C45" s="432"/>
      <c r="D45" s="432"/>
      <c r="E45" s="432"/>
      <c r="F45" s="423"/>
      <c r="G45" s="432"/>
      <c r="H45" s="432"/>
      <c r="I45" s="432"/>
      <c r="J45" s="430" t="s">
        <v>208</v>
      </c>
      <c r="K45" s="170">
        <v>0.3</v>
      </c>
      <c r="L45" s="82" t="s">
        <v>35</v>
      </c>
      <c r="M45" s="83">
        <v>0</v>
      </c>
      <c r="N45" s="83">
        <v>0</v>
      </c>
      <c r="O45" s="83">
        <v>0</v>
      </c>
      <c r="P45" s="83">
        <v>1</v>
      </c>
      <c r="Q45" s="6">
        <f t="shared" si="1"/>
        <v>0</v>
      </c>
      <c r="R45" s="6">
        <f t="shared" si="2"/>
        <v>0</v>
      </c>
      <c r="S45" s="6">
        <f t="shared" si="3"/>
        <v>0</v>
      </c>
      <c r="T45" s="6">
        <f t="shared" si="4"/>
        <v>0.3</v>
      </c>
      <c r="U45" s="149">
        <f t="shared" si="5"/>
        <v>0.3</v>
      </c>
      <c r="V45" s="310"/>
      <c r="W45" s="310"/>
      <c r="X45" s="310"/>
      <c r="Y45" s="310"/>
      <c r="Z45" s="398"/>
      <c r="AA45" s="428"/>
      <c r="AB45" s="443"/>
    </row>
    <row r="46" spans="1:28" ht="49.9" customHeight="1" x14ac:dyDescent="0.25">
      <c r="A46" s="447"/>
      <c r="B46" s="448"/>
      <c r="C46" s="432"/>
      <c r="D46" s="432"/>
      <c r="E46" s="432"/>
      <c r="F46" s="424"/>
      <c r="G46" s="432"/>
      <c r="H46" s="432"/>
      <c r="I46" s="432"/>
      <c r="J46" s="430"/>
      <c r="K46" s="173">
        <v>0.3</v>
      </c>
      <c r="L46" s="172" t="s">
        <v>39</v>
      </c>
      <c r="M46" s="84">
        <v>0</v>
      </c>
      <c r="N46" s="84">
        <v>0</v>
      </c>
      <c r="O46" s="84">
        <v>0</v>
      </c>
      <c r="P46" s="84">
        <v>0</v>
      </c>
      <c r="Q46" s="165">
        <f t="shared" si="1"/>
        <v>0</v>
      </c>
      <c r="R46" s="165">
        <f t="shared" si="2"/>
        <v>0</v>
      </c>
      <c r="S46" s="165">
        <f t="shared" si="3"/>
        <v>0</v>
      </c>
      <c r="T46" s="165">
        <f t="shared" si="4"/>
        <v>0</v>
      </c>
      <c r="U46" s="166">
        <f t="shared" si="5"/>
        <v>0</v>
      </c>
      <c r="V46" s="311"/>
      <c r="W46" s="311"/>
      <c r="X46" s="311"/>
      <c r="Y46" s="311"/>
      <c r="Z46" s="399"/>
      <c r="AA46" s="429"/>
      <c r="AB46" s="443"/>
    </row>
    <row r="47" spans="1:28" ht="49.9" customHeight="1" x14ac:dyDescent="0.25">
      <c r="A47" s="447"/>
      <c r="B47" s="448"/>
      <c r="C47" s="421" t="s">
        <v>209</v>
      </c>
      <c r="D47" s="421" t="s">
        <v>210</v>
      </c>
      <c r="E47" s="421" t="s">
        <v>211</v>
      </c>
      <c r="F47" s="422">
        <v>20</v>
      </c>
      <c r="G47" s="421" t="s">
        <v>212</v>
      </c>
      <c r="H47" s="421" t="s">
        <v>202</v>
      </c>
      <c r="I47" s="425">
        <f>W47</f>
        <v>0.39</v>
      </c>
      <c r="J47" s="420" t="s">
        <v>213</v>
      </c>
      <c r="K47" s="170">
        <v>0.2</v>
      </c>
      <c r="L47" s="82" t="s">
        <v>35</v>
      </c>
      <c r="M47" s="83">
        <v>0</v>
      </c>
      <c r="N47" s="83">
        <v>1</v>
      </c>
      <c r="O47" s="83">
        <v>1</v>
      </c>
      <c r="P47" s="83">
        <v>1</v>
      </c>
      <c r="Q47" s="6">
        <f t="shared" si="1"/>
        <v>0</v>
      </c>
      <c r="R47" s="6">
        <f t="shared" si="2"/>
        <v>0.2</v>
      </c>
      <c r="S47" s="6">
        <f t="shared" si="3"/>
        <v>0.2</v>
      </c>
      <c r="T47" s="6">
        <f t="shared" si="4"/>
        <v>0.2</v>
      </c>
      <c r="U47" s="149">
        <f t="shared" si="5"/>
        <v>0.2</v>
      </c>
      <c r="V47" s="309">
        <f>+Q48+Q50+Q52+Q54</f>
        <v>0</v>
      </c>
      <c r="W47" s="309">
        <f t="shared" ref="W47:Y47" si="11">+R48+R50+R52+R54</f>
        <v>0.39</v>
      </c>
      <c r="X47" s="309">
        <f t="shared" si="11"/>
        <v>0</v>
      </c>
      <c r="Y47" s="309">
        <f t="shared" si="11"/>
        <v>0</v>
      </c>
      <c r="Z47" s="416" t="s">
        <v>214</v>
      </c>
      <c r="AA47" s="427" t="s">
        <v>215</v>
      </c>
      <c r="AB47" s="443"/>
    </row>
    <row r="48" spans="1:28" ht="49.9" customHeight="1" x14ac:dyDescent="0.25">
      <c r="A48" s="447"/>
      <c r="B48" s="448"/>
      <c r="C48" s="421"/>
      <c r="D48" s="421"/>
      <c r="E48" s="421"/>
      <c r="F48" s="423"/>
      <c r="G48" s="421"/>
      <c r="H48" s="421"/>
      <c r="I48" s="426"/>
      <c r="J48" s="420"/>
      <c r="K48" s="173">
        <v>0.2</v>
      </c>
      <c r="L48" s="172" t="s">
        <v>39</v>
      </c>
      <c r="M48" s="84">
        <v>0</v>
      </c>
      <c r="N48" s="84">
        <v>1</v>
      </c>
      <c r="O48" s="84">
        <v>0</v>
      </c>
      <c r="P48" s="84">
        <v>0</v>
      </c>
      <c r="Q48" s="165">
        <f t="shared" si="1"/>
        <v>0</v>
      </c>
      <c r="R48" s="165">
        <f t="shared" si="2"/>
        <v>0.2</v>
      </c>
      <c r="S48" s="165">
        <f t="shared" si="3"/>
        <v>0</v>
      </c>
      <c r="T48" s="165">
        <f t="shared" si="4"/>
        <v>0</v>
      </c>
      <c r="U48" s="166">
        <f t="shared" si="5"/>
        <v>0.2</v>
      </c>
      <c r="V48" s="310"/>
      <c r="W48" s="310"/>
      <c r="X48" s="310"/>
      <c r="Y48" s="310"/>
      <c r="Z48" s="417"/>
      <c r="AA48" s="428"/>
      <c r="AB48" s="443"/>
    </row>
    <row r="49" spans="1:28" ht="49.9" customHeight="1" x14ac:dyDescent="0.25">
      <c r="A49" s="447"/>
      <c r="B49" s="448"/>
      <c r="C49" s="421"/>
      <c r="D49" s="421"/>
      <c r="E49" s="421"/>
      <c r="F49" s="423"/>
      <c r="G49" s="421"/>
      <c r="H49" s="421"/>
      <c r="I49" s="426"/>
      <c r="J49" s="420" t="s">
        <v>216</v>
      </c>
      <c r="K49" s="170">
        <v>0.2</v>
      </c>
      <c r="L49" s="82" t="s">
        <v>35</v>
      </c>
      <c r="M49" s="83">
        <v>0</v>
      </c>
      <c r="N49" s="83">
        <v>0.5</v>
      </c>
      <c r="O49" s="83">
        <v>1</v>
      </c>
      <c r="P49" s="83">
        <v>1</v>
      </c>
      <c r="Q49" s="6">
        <f t="shared" si="1"/>
        <v>0</v>
      </c>
      <c r="R49" s="6">
        <f t="shared" si="2"/>
        <v>0.1</v>
      </c>
      <c r="S49" s="6">
        <f t="shared" si="3"/>
        <v>0.2</v>
      </c>
      <c r="T49" s="6">
        <f t="shared" si="4"/>
        <v>0.2</v>
      </c>
      <c r="U49" s="149">
        <f t="shared" si="5"/>
        <v>0.2</v>
      </c>
      <c r="V49" s="310"/>
      <c r="W49" s="310"/>
      <c r="X49" s="310"/>
      <c r="Y49" s="310"/>
      <c r="Z49" s="417"/>
      <c r="AA49" s="428"/>
      <c r="AB49" s="443"/>
    </row>
    <row r="50" spans="1:28" ht="49.9" customHeight="1" x14ac:dyDescent="0.25">
      <c r="A50" s="447"/>
      <c r="B50" s="448"/>
      <c r="C50" s="421"/>
      <c r="D50" s="421"/>
      <c r="E50" s="421"/>
      <c r="F50" s="423"/>
      <c r="G50" s="421"/>
      <c r="H50" s="421"/>
      <c r="I50" s="426"/>
      <c r="J50" s="420"/>
      <c r="K50" s="173">
        <v>0.2</v>
      </c>
      <c r="L50" s="172" t="s">
        <v>39</v>
      </c>
      <c r="M50" s="84">
        <v>0</v>
      </c>
      <c r="N50" s="84">
        <v>0.5</v>
      </c>
      <c r="O50" s="84">
        <v>0</v>
      </c>
      <c r="P50" s="84">
        <v>0</v>
      </c>
      <c r="Q50" s="165">
        <f t="shared" si="1"/>
        <v>0</v>
      </c>
      <c r="R50" s="165">
        <f t="shared" si="2"/>
        <v>0.1</v>
      </c>
      <c r="S50" s="165">
        <f t="shared" si="3"/>
        <v>0</v>
      </c>
      <c r="T50" s="165">
        <f t="shared" si="4"/>
        <v>0</v>
      </c>
      <c r="U50" s="166">
        <f t="shared" si="5"/>
        <v>0.1</v>
      </c>
      <c r="V50" s="310"/>
      <c r="W50" s="310"/>
      <c r="X50" s="310"/>
      <c r="Y50" s="310"/>
      <c r="Z50" s="417"/>
      <c r="AA50" s="428"/>
      <c r="AB50" s="443"/>
    </row>
    <row r="51" spans="1:28" ht="49.9" customHeight="1" x14ac:dyDescent="0.25">
      <c r="A51" s="447"/>
      <c r="B51" s="448"/>
      <c r="C51" s="421"/>
      <c r="D51" s="421"/>
      <c r="E51" s="421"/>
      <c r="F51" s="423"/>
      <c r="G51" s="421"/>
      <c r="H51" s="421"/>
      <c r="I51" s="426"/>
      <c r="J51" s="420" t="s">
        <v>217</v>
      </c>
      <c r="K51" s="170">
        <v>0.3</v>
      </c>
      <c r="L51" s="82" t="s">
        <v>35</v>
      </c>
      <c r="M51" s="83">
        <v>0</v>
      </c>
      <c r="N51" s="83">
        <v>0.3</v>
      </c>
      <c r="O51" s="83">
        <v>0.8</v>
      </c>
      <c r="P51" s="83">
        <v>1</v>
      </c>
      <c r="Q51" s="6">
        <f t="shared" si="1"/>
        <v>0</v>
      </c>
      <c r="R51" s="6">
        <f>+SUM(N51:N51)*K51</f>
        <v>0.09</v>
      </c>
      <c r="S51" s="6">
        <f t="shared" si="3"/>
        <v>0.24</v>
      </c>
      <c r="T51" s="6">
        <f t="shared" si="4"/>
        <v>0.3</v>
      </c>
      <c r="U51" s="149">
        <f t="shared" si="5"/>
        <v>0.3</v>
      </c>
      <c r="V51" s="310"/>
      <c r="W51" s="310"/>
      <c r="X51" s="310"/>
      <c r="Y51" s="310"/>
      <c r="Z51" s="417"/>
      <c r="AA51" s="428"/>
      <c r="AB51" s="443"/>
    </row>
    <row r="52" spans="1:28" ht="49.9" customHeight="1" x14ac:dyDescent="0.25">
      <c r="A52" s="447"/>
      <c r="B52" s="448"/>
      <c r="C52" s="421"/>
      <c r="D52" s="421"/>
      <c r="E52" s="421"/>
      <c r="F52" s="423"/>
      <c r="G52" s="421"/>
      <c r="H52" s="421"/>
      <c r="I52" s="426"/>
      <c r="J52" s="420"/>
      <c r="K52" s="173">
        <v>0.3</v>
      </c>
      <c r="L52" s="172" t="s">
        <v>39</v>
      </c>
      <c r="M52" s="84">
        <v>0</v>
      </c>
      <c r="N52" s="84">
        <v>0.3</v>
      </c>
      <c r="O52" s="84">
        <v>0</v>
      </c>
      <c r="P52" s="84">
        <v>0</v>
      </c>
      <c r="Q52" s="165">
        <f t="shared" si="1"/>
        <v>0</v>
      </c>
      <c r="R52" s="165">
        <f>+SUM(N52:N52)*K52</f>
        <v>0.09</v>
      </c>
      <c r="S52" s="165">
        <f t="shared" si="3"/>
        <v>0</v>
      </c>
      <c r="T52" s="165">
        <f t="shared" si="4"/>
        <v>0</v>
      </c>
      <c r="U52" s="166">
        <f t="shared" si="5"/>
        <v>0.09</v>
      </c>
      <c r="V52" s="310"/>
      <c r="W52" s="310"/>
      <c r="X52" s="310"/>
      <c r="Y52" s="310"/>
      <c r="Z52" s="417"/>
      <c r="AA52" s="428"/>
      <c r="AB52" s="443"/>
    </row>
    <row r="53" spans="1:28" ht="49.9" customHeight="1" x14ac:dyDescent="0.25">
      <c r="A53" s="447"/>
      <c r="B53" s="448"/>
      <c r="C53" s="421"/>
      <c r="D53" s="421"/>
      <c r="E53" s="421"/>
      <c r="F53" s="423"/>
      <c r="G53" s="421"/>
      <c r="H53" s="421"/>
      <c r="I53" s="426"/>
      <c r="J53" s="420" t="s">
        <v>218</v>
      </c>
      <c r="K53" s="170">
        <v>0.3</v>
      </c>
      <c r="L53" s="82" t="s">
        <v>35</v>
      </c>
      <c r="M53" s="83">
        <v>0</v>
      </c>
      <c r="N53" s="83">
        <v>0</v>
      </c>
      <c r="O53" s="83">
        <v>0.6</v>
      </c>
      <c r="P53" s="83">
        <v>1</v>
      </c>
      <c r="Q53" s="6">
        <f t="shared" si="1"/>
        <v>0</v>
      </c>
      <c r="R53" s="6">
        <f t="shared" si="2"/>
        <v>0</v>
      </c>
      <c r="S53" s="6">
        <f t="shared" si="3"/>
        <v>0.18</v>
      </c>
      <c r="T53" s="6">
        <f t="shared" si="4"/>
        <v>0.3</v>
      </c>
      <c r="U53" s="149">
        <f t="shared" si="5"/>
        <v>0.3</v>
      </c>
      <c r="V53" s="310"/>
      <c r="W53" s="310"/>
      <c r="X53" s="310"/>
      <c r="Y53" s="310"/>
      <c r="Z53" s="417"/>
      <c r="AA53" s="428"/>
      <c r="AB53" s="443"/>
    </row>
    <row r="54" spans="1:28" ht="49.9" customHeight="1" x14ac:dyDescent="0.25">
      <c r="A54" s="447"/>
      <c r="B54" s="448"/>
      <c r="C54" s="421"/>
      <c r="D54" s="421"/>
      <c r="E54" s="421"/>
      <c r="F54" s="424"/>
      <c r="G54" s="421"/>
      <c r="H54" s="421"/>
      <c r="I54" s="426"/>
      <c r="J54" s="420"/>
      <c r="K54" s="173">
        <v>0.3</v>
      </c>
      <c r="L54" s="172" t="s">
        <v>39</v>
      </c>
      <c r="M54" s="84">
        <v>0</v>
      </c>
      <c r="N54" s="84">
        <v>0</v>
      </c>
      <c r="O54" s="84">
        <v>0</v>
      </c>
      <c r="P54" s="84">
        <v>0</v>
      </c>
      <c r="Q54" s="165">
        <f t="shared" si="1"/>
        <v>0</v>
      </c>
      <c r="R54" s="165">
        <f t="shared" si="2"/>
        <v>0</v>
      </c>
      <c r="S54" s="165">
        <f t="shared" si="3"/>
        <v>0</v>
      </c>
      <c r="T54" s="165">
        <f t="shared" si="4"/>
        <v>0</v>
      </c>
      <c r="U54" s="166">
        <f t="shared" si="5"/>
        <v>0</v>
      </c>
      <c r="V54" s="311"/>
      <c r="W54" s="311"/>
      <c r="X54" s="311"/>
      <c r="Y54" s="311"/>
      <c r="Z54" s="417"/>
      <c r="AA54" s="428"/>
      <c r="AB54" s="443"/>
    </row>
    <row r="55" spans="1:28" ht="49.9" customHeight="1" x14ac:dyDescent="0.25">
      <c r="A55" s="447"/>
      <c r="B55" s="448"/>
      <c r="C55" s="421"/>
      <c r="D55" s="421"/>
      <c r="E55" s="421" t="s">
        <v>219</v>
      </c>
      <c r="F55" s="422">
        <v>21</v>
      </c>
      <c r="G55" s="421" t="s">
        <v>220</v>
      </c>
      <c r="H55" s="421" t="s">
        <v>202</v>
      </c>
      <c r="I55" s="425">
        <f>W55</f>
        <v>0.32</v>
      </c>
      <c r="J55" s="420" t="s">
        <v>221</v>
      </c>
      <c r="K55" s="170">
        <v>0.4</v>
      </c>
      <c r="L55" s="82" t="s">
        <v>35</v>
      </c>
      <c r="M55" s="83">
        <v>0.25</v>
      </c>
      <c r="N55" s="83">
        <v>0.5</v>
      </c>
      <c r="O55" s="83">
        <v>0.75</v>
      </c>
      <c r="P55" s="83">
        <v>1</v>
      </c>
      <c r="Q55" s="6">
        <f t="shared" si="1"/>
        <v>0.1</v>
      </c>
      <c r="R55" s="6">
        <f t="shared" si="2"/>
        <v>0.2</v>
      </c>
      <c r="S55" s="6">
        <f t="shared" si="3"/>
        <v>0.30000000000000004</v>
      </c>
      <c r="T55" s="6">
        <f t="shared" si="4"/>
        <v>0.4</v>
      </c>
      <c r="U55" s="149">
        <f t="shared" si="5"/>
        <v>0.4</v>
      </c>
      <c r="V55" s="309">
        <f>+Q56+Q58</f>
        <v>0.1</v>
      </c>
      <c r="W55" s="309">
        <f t="shared" ref="W55:Y55" si="12">+R56+R58</f>
        <v>0.32</v>
      </c>
      <c r="X55" s="309">
        <f t="shared" si="12"/>
        <v>0</v>
      </c>
      <c r="Y55" s="309">
        <f t="shared" si="12"/>
        <v>0</v>
      </c>
      <c r="Z55" s="417"/>
      <c r="AA55" s="428"/>
      <c r="AB55" s="443"/>
    </row>
    <row r="56" spans="1:28" ht="49.9" customHeight="1" x14ac:dyDescent="0.25">
      <c r="A56" s="447"/>
      <c r="B56" s="448"/>
      <c r="C56" s="421"/>
      <c r="D56" s="421"/>
      <c r="E56" s="421"/>
      <c r="F56" s="423"/>
      <c r="G56" s="421"/>
      <c r="H56" s="421"/>
      <c r="I56" s="426"/>
      <c r="J56" s="420"/>
      <c r="K56" s="173">
        <v>0.4</v>
      </c>
      <c r="L56" s="172" t="s">
        <v>39</v>
      </c>
      <c r="M56" s="84">
        <v>0.25</v>
      </c>
      <c r="N56" s="84">
        <v>0.5</v>
      </c>
      <c r="O56" s="84">
        <v>0</v>
      </c>
      <c r="P56" s="84">
        <v>0</v>
      </c>
      <c r="Q56" s="165">
        <f t="shared" si="1"/>
        <v>0.1</v>
      </c>
      <c r="R56" s="165">
        <f t="shared" si="2"/>
        <v>0.2</v>
      </c>
      <c r="S56" s="165">
        <f t="shared" si="3"/>
        <v>0</v>
      </c>
      <c r="T56" s="165">
        <f t="shared" si="4"/>
        <v>0</v>
      </c>
      <c r="U56" s="166">
        <f t="shared" si="5"/>
        <v>0.2</v>
      </c>
      <c r="V56" s="310"/>
      <c r="W56" s="310"/>
      <c r="X56" s="310"/>
      <c r="Y56" s="310"/>
      <c r="Z56" s="417"/>
      <c r="AA56" s="428"/>
      <c r="AB56" s="443"/>
    </row>
    <row r="57" spans="1:28" ht="49.9" customHeight="1" x14ac:dyDescent="0.25">
      <c r="A57" s="447"/>
      <c r="B57" s="448"/>
      <c r="C57" s="421"/>
      <c r="D57" s="421"/>
      <c r="E57" s="421"/>
      <c r="F57" s="423"/>
      <c r="G57" s="421"/>
      <c r="H57" s="421"/>
      <c r="I57" s="426"/>
      <c r="J57" s="420" t="s">
        <v>222</v>
      </c>
      <c r="K57" s="170">
        <v>0.6</v>
      </c>
      <c r="L57" s="82" t="s">
        <v>35</v>
      </c>
      <c r="M57" s="83">
        <v>0</v>
      </c>
      <c r="N57" s="83">
        <v>0.2</v>
      </c>
      <c r="O57" s="83">
        <v>0.6</v>
      </c>
      <c r="P57" s="83">
        <v>1</v>
      </c>
      <c r="Q57" s="6">
        <f t="shared" si="1"/>
        <v>0</v>
      </c>
      <c r="R57" s="6">
        <f t="shared" si="2"/>
        <v>0.12</v>
      </c>
      <c r="S57" s="6">
        <f t="shared" si="3"/>
        <v>0.36</v>
      </c>
      <c r="T57" s="6">
        <f t="shared" si="4"/>
        <v>0.6</v>
      </c>
      <c r="U57" s="149">
        <f t="shared" si="5"/>
        <v>0.6</v>
      </c>
      <c r="V57" s="310"/>
      <c r="W57" s="310"/>
      <c r="X57" s="310"/>
      <c r="Y57" s="310"/>
      <c r="Z57" s="417"/>
      <c r="AA57" s="428"/>
      <c r="AB57" s="443"/>
    </row>
    <row r="58" spans="1:28" ht="49.9" customHeight="1" thickBot="1" x14ac:dyDescent="0.3">
      <c r="A58" s="447"/>
      <c r="B58" s="448"/>
      <c r="C58" s="421"/>
      <c r="D58" s="421"/>
      <c r="E58" s="421"/>
      <c r="F58" s="424"/>
      <c r="G58" s="421"/>
      <c r="H58" s="421"/>
      <c r="I58" s="426"/>
      <c r="J58" s="420"/>
      <c r="K58" s="171">
        <v>0.6</v>
      </c>
      <c r="L58" s="172" t="s">
        <v>39</v>
      </c>
      <c r="M58" s="84">
        <v>0</v>
      </c>
      <c r="N58" s="84">
        <v>0.2</v>
      </c>
      <c r="O58" s="84">
        <v>0</v>
      </c>
      <c r="P58" s="84">
        <v>0</v>
      </c>
      <c r="Q58" s="164">
        <f t="shared" si="1"/>
        <v>0</v>
      </c>
      <c r="R58" s="164">
        <f t="shared" si="2"/>
        <v>0.12</v>
      </c>
      <c r="S58" s="164">
        <f t="shared" si="3"/>
        <v>0</v>
      </c>
      <c r="T58" s="164">
        <f t="shared" si="4"/>
        <v>0</v>
      </c>
      <c r="U58" s="168">
        <f t="shared" si="5"/>
        <v>0.12</v>
      </c>
      <c r="V58" s="311"/>
      <c r="W58" s="311"/>
      <c r="X58" s="311"/>
      <c r="Y58" s="311"/>
      <c r="Z58" s="418"/>
      <c r="AA58" s="429"/>
      <c r="AB58" s="444"/>
    </row>
    <row r="59" spans="1:28" s="23" customFormat="1" ht="15.75" thickBot="1" x14ac:dyDescent="0.3">
      <c r="Q59" s="201">
        <f>+((SUMIF($L$3:$L$58,"P",Q$3:Q$58)))/8</f>
        <v>6.0312500000000005E-2</v>
      </c>
      <c r="R59" s="201">
        <f t="shared" ref="R59:U59" si="13">+((SUMIF($L$3:$L$58,"P",R$3:R$58)))/8</f>
        <v>0.26875000000000004</v>
      </c>
      <c r="S59" s="201">
        <f t="shared" si="13"/>
        <v>0.61031250000000004</v>
      </c>
      <c r="T59" s="201">
        <f t="shared" si="13"/>
        <v>1</v>
      </c>
      <c r="U59" s="202">
        <f t="shared" si="13"/>
        <v>1</v>
      </c>
      <c r="V59" s="419"/>
      <c r="W59" s="419"/>
      <c r="X59" s="419"/>
      <c r="Y59" s="419"/>
    </row>
    <row r="60" spans="1:28" s="23" customFormat="1" ht="15.75" thickBot="1" x14ac:dyDescent="0.3">
      <c r="Q60" s="201">
        <f>+((SUMIF($L$3:$L$58,"E",Q$3:Q$58)))/8</f>
        <v>5.46875E-2</v>
      </c>
      <c r="R60" s="201">
        <f t="shared" ref="R60:U60" si="14">+((SUMIF($L$3:$L$58,"E",R$3:R$58)))/8</f>
        <v>0.25737500000000002</v>
      </c>
      <c r="S60" s="201">
        <f t="shared" si="14"/>
        <v>0</v>
      </c>
      <c r="T60" s="201">
        <f t="shared" si="14"/>
        <v>0</v>
      </c>
      <c r="U60" s="202">
        <f t="shared" si="14"/>
        <v>0.25737500000000002</v>
      </c>
      <c r="V60" s="419"/>
      <c r="W60" s="419"/>
      <c r="X60" s="419"/>
      <c r="Y60" s="419"/>
    </row>
    <row r="61" spans="1:28" s="23" customFormat="1" ht="15.75" thickBot="1" x14ac:dyDescent="0.3">
      <c r="Q61" s="151"/>
      <c r="R61" s="151"/>
      <c r="S61" s="151"/>
      <c r="T61" s="151"/>
      <c r="U61" s="152"/>
      <c r="V61" s="419"/>
      <c r="W61" s="419"/>
      <c r="X61" s="419"/>
      <c r="Y61" s="419"/>
    </row>
    <row r="62" spans="1:28" s="23" customFormat="1" ht="15.75" thickBot="1" x14ac:dyDescent="0.3">
      <c r="Q62" s="306" t="s">
        <v>146</v>
      </c>
      <c r="R62" s="307"/>
      <c r="S62" s="307"/>
      <c r="T62" s="307"/>
      <c r="U62" s="308"/>
      <c r="V62" s="419"/>
      <c r="W62" s="419"/>
      <c r="X62" s="419"/>
      <c r="Y62" s="419"/>
    </row>
    <row r="63" spans="1:28" s="23" customFormat="1" ht="15.75" thickBot="1" x14ac:dyDescent="0.3">
      <c r="Q63" s="203">
        <f>+Q60/Q59</f>
        <v>0.90673575129533668</v>
      </c>
      <c r="R63" s="203">
        <f>+R60/R59</f>
        <v>0.95767441860465108</v>
      </c>
      <c r="S63" s="203">
        <f t="shared" ref="S63:U63" si="15">+S60/S59</f>
        <v>0</v>
      </c>
      <c r="T63" s="203">
        <f t="shared" si="15"/>
        <v>0</v>
      </c>
      <c r="U63" s="203">
        <f t="shared" si="15"/>
        <v>0.25737500000000002</v>
      </c>
      <c r="V63" s="419"/>
      <c r="W63" s="419"/>
      <c r="X63" s="419"/>
      <c r="Y63" s="419"/>
    </row>
    <row r="64" spans="1:28" s="23" customFormat="1" ht="26.25" thickBot="1" x14ac:dyDescent="0.3">
      <c r="Q64" s="204" t="str">
        <f>+IF(Q63&gt;0.95,"BIEN",IF(Q63&gt;=0.85,"ACEPTABLE",IF(Q63&lt;0.85,"PARA MEJORAR")))</f>
        <v>ACEPTABLE</v>
      </c>
      <c r="R64" s="204" t="str">
        <f>+IF(R63&gt;0.95,"BIEN",IF(R63&gt;=0.85,"ACEPTABLE",IF(R63&lt;0.85,"PARA MEJORAR")))</f>
        <v>BIEN</v>
      </c>
      <c r="S64" s="204" t="str">
        <f>+IF(S63&gt;0.95,"BIEN",IF(S63&gt;=0.85,"ACEPTABLE",IF(S63&lt;0.85,"PARA MEJORAR")))</f>
        <v>PARA MEJORAR</v>
      </c>
      <c r="T64" s="205" t="str">
        <f>+IF(T63&gt;0.95,"BIEN",IF(T63&gt;=0.85,"ACEPTABLE",IF(T63&lt;0.85,"PARA MEJORAR")))</f>
        <v>PARA MEJORAR</v>
      </c>
      <c r="U64" s="206" t="str">
        <f>+IF(U63&gt;0.95,"BIEN",IF(U63&gt;=0.85,"ACEPTABLE",IF(U63&lt;0.85,"PARA MEJORAR")))</f>
        <v>PARA MEJORAR</v>
      </c>
      <c r="V64" s="419"/>
      <c r="W64" s="419"/>
      <c r="X64" s="419"/>
      <c r="Y64" s="419"/>
    </row>
    <row r="65" spans="17:25" s="23" customFormat="1" x14ac:dyDescent="0.25">
      <c r="Q65" s="151"/>
      <c r="R65" s="151"/>
      <c r="S65" s="151"/>
      <c r="T65" s="151"/>
      <c r="U65" s="152"/>
      <c r="V65" s="419"/>
      <c r="W65" s="419"/>
      <c r="X65" s="419"/>
      <c r="Y65" s="419"/>
    </row>
    <row r="66" spans="17:25" s="23" customFormat="1" x14ac:dyDescent="0.25">
      <c r="Q66" s="151"/>
      <c r="R66" s="151"/>
      <c r="S66" s="151"/>
      <c r="T66" s="151"/>
      <c r="U66" s="152"/>
      <c r="V66" s="419"/>
      <c r="W66" s="419"/>
      <c r="X66" s="419"/>
      <c r="Y66" s="419"/>
    </row>
    <row r="67" spans="17:25" s="23" customFormat="1" x14ac:dyDescent="0.25">
      <c r="Q67" s="151"/>
      <c r="R67" s="151"/>
      <c r="S67" s="151"/>
      <c r="T67" s="151"/>
      <c r="U67" s="152"/>
      <c r="V67" s="419"/>
      <c r="W67" s="419"/>
      <c r="X67" s="419"/>
      <c r="Y67" s="419"/>
    </row>
    <row r="68" spans="17:25" s="23" customFormat="1" x14ac:dyDescent="0.25">
      <c r="Q68" s="151"/>
      <c r="R68" s="151"/>
      <c r="S68" s="151"/>
      <c r="T68" s="151"/>
      <c r="U68" s="152"/>
      <c r="V68" s="419"/>
      <c r="W68" s="419"/>
      <c r="X68" s="419"/>
      <c r="Y68" s="419"/>
    </row>
    <row r="69" spans="17:25" s="23" customFormat="1" x14ac:dyDescent="0.25">
      <c r="Q69" s="151"/>
      <c r="R69" s="151"/>
      <c r="S69" s="151"/>
      <c r="T69" s="151"/>
      <c r="U69" s="152"/>
      <c r="V69" s="415"/>
      <c r="W69" s="415"/>
      <c r="X69" s="415"/>
      <c r="Y69" s="415"/>
    </row>
    <row r="70" spans="17:25" s="23" customFormat="1" x14ac:dyDescent="0.25">
      <c r="Q70" s="151"/>
      <c r="R70" s="151"/>
      <c r="S70" s="151"/>
      <c r="T70" s="151"/>
      <c r="U70" s="152"/>
      <c r="V70" s="415"/>
      <c r="W70" s="415"/>
      <c r="X70" s="415"/>
      <c r="Y70" s="415"/>
    </row>
    <row r="71" spans="17:25" s="23" customFormat="1" x14ac:dyDescent="0.25">
      <c r="Q71" s="151"/>
      <c r="R71" s="151"/>
      <c r="S71" s="151"/>
      <c r="T71" s="151"/>
      <c r="U71" s="152"/>
      <c r="V71" s="415"/>
      <c r="W71" s="415"/>
      <c r="X71" s="415"/>
      <c r="Y71" s="415"/>
    </row>
    <row r="72" spans="17:25" s="23" customFormat="1" x14ac:dyDescent="0.25">
      <c r="Q72" s="151"/>
      <c r="R72" s="151"/>
      <c r="S72" s="151"/>
      <c r="T72" s="151"/>
      <c r="U72" s="152"/>
      <c r="V72" s="415"/>
      <c r="W72" s="415"/>
      <c r="X72" s="415"/>
      <c r="Y72" s="415"/>
    </row>
    <row r="73" spans="17:25" s="23" customFormat="1" x14ac:dyDescent="0.25">
      <c r="Q73" s="151"/>
      <c r="R73" s="151"/>
      <c r="S73" s="151"/>
      <c r="T73" s="151"/>
      <c r="U73" s="152"/>
      <c r="V73" s="415"/>
      <c r="W73" s="415"/>
      <c r="X73" s="415"/>
      <c r="Y73" s="415"/>
    </row>
    <row r="74" spans="17:25" s="23" customFormat="1" x14ac:dyDescent="0.25">
      <c r="Q74" s="151"/>
      <c r="R74" s="151"/>
      <c r="S74" s="151"/>
      <c r="T74" s="151"/>
      <c r="U74" s="152"/>
      <c r="V74" s="415"/>
      <c r="W74" s="415"/>
      <c r="X74" s="415"/>
      <c r="Y74" s="415"/>
    </row>
    <row r="75" spans="17:25" s="23" customFormat="1" x14ac:dyDescent="0.25">
      <c r="Q75" s="151"/>
      <c r="R75" s="151"/>
      <c r="S75" s="151"/>
      <c r="T75" s="151"/>
      <c r="U75" s="152"/>
      <c r="V75" s="415"/>
      <c r="W75" s="415"/>
      <c r="X75" s="415"/>
      <c r="Y75" s="415"/>
    </row>
    <row r="76" spans="17:25" s="23" customFormat="1" x14ac:dyDescent="0.25">
      <c r="Q76" s="151"/>
      <c r="R76" s="151"/>
      <c r="S76" s="151"/>
      <c r="T76" s="151"/>
      <c r="U76" s="152"/>
      <c r="V76" s="415"/>
      <c r="W76" s="415"/>
      <c r="X76" s="415"/>
      <c r="Y76" s="415"/>
    </row>
    <row r="77" spans="17:25" s="23" customFormat="1" x14ac:dyDescent="0.25">
      <c r="Q77" s="151"/>
      <c r="R77" s="151"/>
      <c r="S77" s="151"/>
      <c r="T77" s="151"/>
      <c r="U77" s="152"/>
      <c r="V77" s="415"/>
      <c r="W77" s="415"/>
      <c r="X77" s="415"/>
      <c r="Y77" s="415"/>
    </row>
    <row r="78" spans="17:25" s="23" customFormat="1" x14ac:dyDescent="0.25">
      <c r="Q78" s="151"/>
      <c r="R78" s="151"/>
      <c r="S78" s="151"/>
      <c r="T78" s="151"/>
      <c r="U78" s="152"/>
      <c r="V78" s="415"/>
      <c r="W78" s="415"/>
      <c r="X78" s="415"/>
      <c r="Y78" s="415"/>
    </row>
    <row r="79" spans="17:25" s="23" customFormat="1" x14ac:dyDescent="0.25">
      <c r="Q79" s="151"/>
      <c r="R79" s="151"/>
      <c r="S79" s="151"/>
      <c r="T79" s="151"/>
      <c r="U79" s="152"/>
      <c r="V79" s="415"/>
      <c r="W79" s="415"/>
      <c r="X79" s="415"/>
      <c r="Y79" s="415"/>
    </row>
    <row r="80" spans="17:25" s="23" customFormat="1" x14ac:dyDescent="0.25">
      <c r="Q80" s="151"/>
      <c r="R80" s="151"/>
      <c r="S80" s="151"/>
      <c r="T80" s="151"/>
      <c r="U80" s="152"/>
      <c r="V80" s="415"/>
      <c r="W80" s="415"/>
      <c r="X80" s="415"/>
      <c r="Y80" s="415"/>
    </row>
    <row r="81" spans="17:25" s="23" customFormat="1" x14ac:dyDescent="0.25">
      <c r="Q81" s="151"/>
      <c r="R81" s="151"/>
      <c r="S81" s="151"/>
      <c r="T81" s="151"/>
      <c r="U81" s="152"/>
      <c r="V81" s="415"/>
      <c r="W81" s="415"/>
      <c r="X81" s="415"/>
      <c r="Y81" s="415"/>
    </row>
    <row r="82" spans="17:25" x14ac:dyDescent="0.25">
      <c r="Q82" s="151"/>
      <c r="R82" s="151"/>
      <c r="S82" s="151"/>
      <c r="T82" s="151"/>
      <c r="U82" s="152"/>
      <c r="V82" s="415"/>
      <c r="W82" s="415"/>
      <c r="X82" s="415"/>
      <c r="Y82" s="415"/>
    </row>
    <row r="83" spans="17:25" x14ac:dyDescent="0.25">
      <c r="Q83" s="151"/>
      <c r="R83" s="151"/>
      <c r="S83" s="151"/>
      <c r="T83" s="151"/>
      <c r="U83" s="152"/>
      <c r="V83" s="415"/>
      <c r="W83" s="415"/>
      <c r="X83" s="415"/>
      <c r="Y83" s="415"/>
    </row>
    <row r="84" spans="17:25" x14ac:dyDescent="0.25">
      <c r="Q84" s="151"/>
      <c r="R84" s="151"/>
      <c r="S84" s="151"/>
      <c r="T84" s="151"/>
      <c r="U84" s="152"/>
      <c r="V84" s="415"/>
      <c r="W84" s="415"/>
      <c r="X84" s="415"/>
      <c r="Y84" s="415"/>
    </row>
    <row r="85" spans="17:25" x14ac:dyDescent="0.25">
      <c r="Q85" s="151"/>
      <c r="R85" s="151"/>
      <c r="S85" s="151"/>
      <c r="T85" s="151"/>
      <c r="U85" s="152"/>
      <c r="V85" s="415"/>
      <c r="W85" s="415"/>
      <c r="X85" s="415"/>
      <c r="Y85" s="415"/>
    </row>
    <row r="86" spans="17:25" x14ac:dyDescent="0.25">
      <c r="Q86" s="151"/>
      <c r="R86" s="151"/>
      <c r="S86" s="151"/>
      <c r="T86" s="151"/>
      <c r="U86" s="152"/>
      <c r="V86" s="415"/>
      <c r="W86" s="415"/>
      <c r="X86" s="415"/>
      <c r="Y86" s="415"/>
    </row>
    <row r="87" spans="17:25" x14ac:dyDescent="0.25">
      <c r="Q87" s="151"/>
      <c r="R87" s="151"/>
      <c r="S87" s="151"/>
      <c r="T87" s="151"/>
      <c r="U87" s="152"/>
      <c r="V87" s="415"/>
      <c r="W87" s="415"/>
      <c r="X87" s="415"/>
      <c r="Y87" s="415"/>
    </row>
    <row r="88" spans="17:25" x14ac:dyDescent="0.25">
      <c r="Q88" s="151"/>
      <c r="R88" s="151"/>
      <c r="S88" s="151"/>
      <c r="T88" s="151"/>
      <c r="U88" s="152"/>
      <c r="V88" s="415"/>
      <c r="W88" s="415"/>
      <c r="X88" s="415"/>
      <c r="Y88" s="415"/>
    </row>
    <row r="89" spans="17:25" x14ac:dyDescent="0.25">
      <c r="Q89" s="151"/>
      <c r="R89" s="151"/>
      <c r="S89" s="151"/>
      <c r="T89" s="151"/>
      <c r="U89" s="152"/>
      <c r="V89" s="415"/>
      <c r="W89" s="415"/>
      <c r="X89" s="415"/>
      <c r="Y89" s="415"/>
    </row>
    <row r="90" spans="17:25" x14ac:dyDescent="0.25">
      <c r="Q90" s="151"/>
      <c r="R90" s="151"/>
      <c r="S90" s="151"/>
      <c r="T90" s="151"/>
      <c r="U90" s="152"/>
      <c r="V90" s="415"/>
      <c r="W90" s="415"/>
      <c r="X90" s="415"/>
      <c r="Y90" s="415"/>
    </row>
    <row r="91" spans="17:25" x14ac:dyDescent="0.25">
      <c r="Q91" s="151"/>
      <c r="R91" s="151"/>
      <c r="S91" s="151"/>
      <c r="T91" s="151"/>
      <c r="U91" s="152"/>
      <c r="V91" s="415"/>
      <c r="W91" s="415"/>
      <c r="X91" s="415"/>
      <c r="Y91" s="415"/>
    </row>
    <row r="92" spans="17:25" x14ac:dyDescent="0.25">
      <c r="Q92" s="151"/>
      <c r="R92" s="151"/>
      <c r="S92" s="151"/>
      <c r="T92" s="151"/>
      <c r="U92" s="152"/>
      <c r="V92" s="415"/>
      <c r="W92" s="415"/>
      <c r="X92" s="415"/>
      <c r="Y92" s="415"/>
    </row>
    <row r="93" spans="17:25" x14ac:dyDescent="0.25">
      <c r="Q93" s="151"/>
      <c r="R93" s="151"/>
      <c r="S93" s="151"/>
      <c r="T93" s="151"/>
      <c r="U93" s="152"/>
      <c r="V93" s="415"/>
      <c r="W93" s="415"/>
      <c r="X93" s="415"/>
      <c r="Y93" s="415"/>
    </row>
    <row r="94" spans="17:25" x14ac:dyDescent="0.25">
      <c r="Q94" s="151"/>
      <c r="R94" s="151"/>
      <c r="S94" s="151"/>
      <c r="T94" s="151"/>
      <c r="U94" s="152"/>
      <c r="V94" s="415"/>
      <c r="W94" s="415"/>
      <c r="X94" s="415"/>
      <c r="Y94" s="415"/>
    </row>
    <row r="95" spans="17:25" x14ac:dyDescent="0.25">
      <c r="Q95" s="151"/>
      <c r="R95" s="151"/>
      <c r="S95" s="151"/>
      <c r="T95" s="151"/>
      <c r="U95" s="152"/>
      <c r="V95" s="415"/>
      <c r="W95" s="415"/>
      <c r="X95" s="415"/>
      <c r="Y95" s="415"/>
    </row>
    <row r="96" spans="17:25" x14ac:dyDescent="0.25">
      <c r="Q96" s="151"/>
      <c r="R96" s="151"/>
      <c r="S96" s="151"/>
      <c r="T96" s="151"/>
      <c r="U96" s="152"/>
      <c r="V96" s="415"/>
      <c r="W96" s="415"/>
      <c r="X96" s="415"/>
      <c r="Y96" s="415"/>
    </row>
    <row r="97" spans="17:25" x14ac:dyDescent="0.25">
      <c r="Q97" s="151"/>
      <c r="R97" s="151"/>
      <c r="S97" s="151"/>
      <c r="T97" s="151"/>
      <c r="U97" s="152"/>
      <c r="V97" s="415"/>
      <c r="W97" s="415"/>
      <c r="X97" s="415"/>
      <c r="Y97" s="415"/>
    </row>
    <row r="98" spans="17:25" x14ac:dyDescent="0.25">
      <c r="Q98" s="151"/>
      <c r="R98" s="151"/>
      <c r="S98" s="151"/>
      <c r="T98" s="151"/>
      <c r="U98" s="152"/>
      <c r="V98" s="415"/>
      <c r="W98" s="415"/>
      <c r="X98" s="415"/>
      <c r="Y98" s="415"/>
    </row>
    <row r="99" spans="17:25" x14ac:dyDescent="0.25">
      <c r="Q99" s="113"/>
      <c r="R99" s="113"/>
      <c r="S99" s="113"/>
      <c r="T99" s="113"/>
      <c r="U99" s="113"/>
      <c r="V99" s="113"/>
      <c r="W99" s="113"/>
      <c r="X99" s="113"/>
      <c r="Y99" s="113"/>
    </row>
    <row r="100" spans="17:25" x14ac:dyDescent="0.25">
      <c r="Q100" s="113"/>
      <c r="R100" s="113"/>
      <c r="S100" s="113"/>
      <c r="T100" s="113"/>
      <c r="U100" s="113"/>
      <c r="V100" s="113"/>
      <c r="W100" s="113"/>
      <c r="X100" s="113"/>
      <c r="Y100" s="113"/>
    </row>
    <row r="101" spans="17:25" x14ac:dyDescent="0.25">
      <c r="Q101" s="113"/>
      <c r="R101" s="113"/>
      <c r="S101" s="113"/>
      <c r="T101" s="113"/>
      <c r="U101" s="113"/>
      <c r="V101" s="113"/>
      <c r="W101" s="113"/>
      <c r="X101" s="113"/>
      <c r="Y101" s="113"/>
    </row>
    <row r="102" spans="17:25" x14ac:dyDescent="0.25">
      <c r="Q102" s="113"/>
      <c r="R102" s="113"/>
      <c r="S102" s="113"/>
      <c r="T102" s="113"/>
      <c r="U102" s="113"/>
      <c r="V102" s="113"/>
      <c r="W102" s="113"/>
      <c r="X102" s="113"/>
      <c r="Y102" s="113"/>
    </row>
    <row r="103" spans="17:25" x14ac:dyDescent="0.25">
      <c r="Q103" s="113"/>
      <c r="R103" s="113"/>
      <c r="S103" s="113"/>
      <c r="T103" s="113"/>
      <c r="U103" s="113"/>
      <c r="V103" s="113"/>
      <c r="W103" s="113"/>
      <c r="X103" s="113"/>
      <c r="Y103" s="113"/>
    </row>
    <row r="104" spans="17:25" x14ac:dyDescent="0.25">
      <c r="Q104" s="113"/>
      <c r="R104" s="113"/>
      <c r="S104" s="113"/>
      <c r="T104" s="113"/>
      <c r="U104" s="113"/>
      <c r="V104" s="113"/>
      <c r="W104" s="113"/>
      <c r="X104" s="113"/>
      <c r="Y104" s="113"/>
    </row>
    <row r="105" spans="17:25" x14ac:dyDescent="0.25">
      <c r="Q105" s="113"/>
      <c r="R105" s="113"/>
      <c r="S105" s="113"/>
      <c r="T105" s="113"/>
      <c r="U105" s="113"/>
      <c r="V105" s="113"/>
      <c r="W105" s="113"/>
      <c r="X105" s="113"/>
      <c r="Y105" s="113"/>
    </row>
    <row r="106" spans="17:25" x14ac:dyDescent="0.25">
      <c r="Q106" s="113"/>
      <c r="R106" s="113"/>
      <c r="S106" s="113"/>
      <c r="T106" s="113"/>
      <c r="U106" s="113"/>
      <c r="V106" s="113"/>
      <c r="W106" s="113"/>
      <c r="X106" s="113"/>
      <c r="Y106" s="113"/>
    </row>
    <row r="107" spans="17:25" x14ac:dyDescent="0.25">
      <c r="Q107" s="113"/>
      <c r="R107" s="113"/>
      <c r="S107" s="113"/>
      <c r="T107" s="113"/>
      <c r="U107" s="113"/>
      <c r="V107" s="113"/>
      <c r="W107" s="113"/>
      <c r="X107" s="113"/>
      <c r="Y107" s="113"/>
    </row>
    <row r="108" spans="17:25" x14ac:dyDescent="0.25">
      <c r="Q108" s="113"/>
      <c r="R108" s="113"/>
      <c r="S108" s="113"/>
      <c r="T108" s="113"/>
      <c r="U108" s="113"/>
      <c r="V108" s="113"/>
      <c r="W108" s="113"/>
      <c r="X108" s="113"/>
      <c r="Y108" s="113"/>
    </row>
    <row r="109" spans="17:25" x14ac:dyDescent="0.25">
      <c r="Q109" s="113"/>
      <c r="R109" s="113"/>
      <c r="S109" s="113"/>
      <c r="T109" s="113"/>
      <c r="U109" s="113"/>
      <c r="V109" s="113"/>
      <c r="W109" s="113"/>
      <c r="X109" s="113"/>
      <c r="Y109" s="113"/>
    </row>
    <row r="110" spans="17:25" x14ac:dyDescent="0.25">
      <c r="Q110" s="113"/>
      <c r="R110" s="113"/>
      <c r="S110" s="113"/>
      <c r="T110" s="113"/>
      <c r="U110" s="113"/>
      <c r="V110" s="113"/>
      <c r="W110" s="113"/>
      <c r="X110" s="113"/>
      <c r="Y110" s="113"/>
    </row>
    <row r="111" spans="17:25" x14ac:dyDescent="0.25">
      <c r="Q111" s="113"/>
      <c r="R111" s="113"/>
      <c r="S111" s="113"/>
      <c r="T111" s="113"/>
      <c r="U111" s="113"/>
      <c r="V111" s="113"/>
      <c r="W111" s="113"/>
      <c r="X111" s="113"/>
      <c r="Y111" s="113"/>
    </row>
    <row r="112" spans="17:25" x14ac:dyDescent="0.25">
      <c r="Q112" s="113"/>
      <c r="R112" s="113"/>
      <c r="S112" s="113"/>
      <c r="T112" s="113"/>
      <c r="U112" s="113"/>
      <c r="V112" s="113"/>
      <c r="W112" s="113"/>
      <c r="X112" s="113"/>
      <c r="Y112" s="113"/>
    </row>
    <row r="113" spans="17:25" x14ac:dyDescent="0.25">
      <c r="Q113" s="113"/>
      <c r="R113" s="113"/>
      <c r="S113" s="113"/>
      <c r="T113" s="113"/>
      <c r="U113" s="113"/>
      <c r="V113" s="113"/>
      <c r="W113" s="113"/>
      <c r="X113" s="113"/>
      <c r="Y113" s="113"/>
    </row>
    <row r="114" spans="17:25" x14ac:dyDescent="0.25">
      <c r="Q114" s="113"/>
      <c r="R114" s="113"/>
      <c r="S114" s="113"/>
      <c r="T114" s="113"/>
      <c r="U114" s="113"/>
      <c r="V114" s="113"/>
      <c r="W114" s="113"/>
      <c r="X114" s="113"/>
      <c r="Y114" s="113"/>
    </row>
    <row r="115" spans="17:25" x14ac:dyDescent="0.25">
      <c r="Q115" s="113"/>
      <c r="R115" s="113"/>
      <c r="S115" s="113"/>
      <c r="T115" s="113"/>
      <c r="U115" s="113"/>
      <c r="V115" s="113"/>
      <c r="W115" s="113"/>
      <c r="X115" s="113"/>
      <c r="Y115" s="113"/>
    </row>
    <row r="116" spans="17:25" x14ac:dyDescent="0.25">
      <c r="Q116" s="113"/>
      <c r="R116" s="113"/>
      <c r="S116" s="113"/>
      <c r="T116" s="113"/>
      <c r="U116" s="113"/>
      <c r="V116" s="113"/>
      <c r="W116" s="113"/>
      <c r="X116" s="113"/>
      <c r="Y116" s="113"/>
    </row>
    <row r="117" spans="17:25" x14ac:dyDescent="0.25">
      <c r="Q117" s="113"/>
      <c r="R117" s="113"/>
      <c r="S117" s="113"/>
      <c r="T117" s="113"/>
      <c r="U117" s="113"/>
      <c r="V117" s="113"/>
      <c r="W117" s="113"/>
      <c r="X117" s="113"/>
      <c r="Y117" s="113"/>
    </row>
    <row r="118" spans="17:25" x14ac:dyDescent="0.25">
      <c r="Q118" s="113"/>
      <c r="R118" s="113"/>
      <c r="S118" s="113"/>
      <c r="T118" s="113"/>
      <c r="U118" s="113"/>
      <c r="V118" s="113"/>
      <c r="W118" s="113"/>
      <c r="X118" s="113"/>
      <c r="Y118" s="113"/>
    </row>
    <row r="119" spans="17:25" x14ac:dyDescent="0.25">
      <c r="Q119" s="113"/>
      <c r="R119" s="113"/>
      <c r="S119" s="113"/>
      <c r="T119" s="113"/>
      <c r="U119" s="113"/>
      <c r="V119" s="113"/>
      <c r="W119" s="113"/>
      <c r="X119" s="113"/>
      <c r="Y119" s="113"/>
    </row>
    <row r="120" spans="17:25" x14ac:dyDescent="0.25">
      <c r="Q120" s="113"/>
      <c r="R120" s="113"/>
      <c r="S120" s="113"/>
      <c r="T120" s="113"/>
      <c r="U120" s="113"/>
      <c r="V120" s="113"/>
      <c r="W120" s="113"/>
      <c r="X120" s="113"/>
      <c r="Y120" s="113"/>
    </row>
    <row r="121" spans="17:25" x14ac:dyDescent="0.25">
      <c r="Q121" s="113"/>
      <c r="R121" s="113"/>
      <c r="S121" s="113"/>
      <c r="T121" s="113"/>
      <c r="U121" s="113"/>
      <c r="V121" s="113"/>
      <c r="W121" s="113"/>
      <c r="X121" s="113"/>
      <c r="Y121" s="113"/>
    </row>
    <row r="122" spans="17:25" x14ac:dyDescent="0.25">
      <c r="Q122" s="113"/>
      <c r="R122" s="113"/>
      <c r="S122" s="113"/>
      <c r="T122" s="113"/>
      <c r="U122" s="113"/>
      <c r="V122" s="113"/>
      <c r="W122" s="113"/>
      <c r="X122" s="113"/>
      <c r="Y122" s="113"/>
    </row>
    <row r="123" spans="17:25" x14ac:dyDescent="0.25">
      <c r="Q123" s="113"/>
      <c r="R123" s="113"/>
      <c r="S123" s="113"/>
      <c r="T123" s="113"/>
      <c r="U123" s="113"/>
      <c r="V123" s="113"/>
      <c r="W123" s="113"/>
      <c r="X123" s="113"/>
      <c r="Y123" s="113"/>
    </row>
    <row r="124" spans="17:25" x14ac:dyDescent="0.25">
      <c r="Q124" s="113"/>
      <c r="R124" s="113"/>
      <c r="S124" s="113"/>
      <c r="T124" s="113"/>
      <c r="U124" s="113"/>
      <c r="V124" s="113"/>
      <c r="W124" s="113"/>
      <c r="X124" s="113"/>
      <c r="Y124" s="113"/>
    </row>
    <row r="125" spans="17:25" x14ac:dyDescent="0.25">
      <c r="Q125" s="113"/>
      <c r="R125" s="113"/>
      <c r="S125" s="113"/>
      <c r="T125" s="113"/>
      <c r="U125" s="113"/>
      <c r="V125" s="113"/>
      <c r="W125" s="113"/>
      <c r="X125" s="113"/>
      <c r="Y125" s="113"/>
    </row>
    <row r="126" spans="17:25" x14ac:dyDescent="0.25">
      <c r="Q126" s="113"/>
      <c r="R126" s="113"/>
      <c r="S126" s="113"/>
      <c r="T126" s="113"/>
      <c r="U126" s="113"/>
      <c r="V126" s="113"/>
      <c r="W126" s="113"/>
      <c r="X126" s="113"/>
      <c r="Y126" s="113"/>
    </row>
    <row r="127" spans="17:25" x14ac:dyDescent="0.25">
      <c r="Q127" s="113"/>
      <c r="R127" s="113"/>
      <c r="S127" s="113"/>
      <c r="T127" s="113"/>
      <c r="U127" s="113"/>
      <c r="V127" s="113"/>
      <c r="W127" s="113"/>
      <c r="X127" s="113"/>
      <c r="Y127" s="113"/>
    </row>
    <row r="128" spans="17:25" x14ac:dyDescent="0.25">
      <c r="Q128" s="113"/>
      <c r="R128" s="113"/>
      <c r="S128" s="113"/>
      <c r="T128" s="113"/>
      <c r="U128" s="113"/>
      <c r="V128" s="113"/>
      <c r="W128" s="113"/>
      <c r="X128" s="113"/>
      <c r="Y128" s="113"/>
    </row>
    <row r="129" spans="17:25" x14ac:dyDescent="0.25">
      <c r="Q129" s="113"/>
      <c r="R129" s="113"/>
      <c r="S129" s="113"/>
      <c r="T129" s="113"/>
      <c r="U129" s="113"/>
      <c r="V129" s="113"/>
      <c r="W129" s="113"/>
      <c r="X129" s="113"/>
      <c r="Y129" s="113"/>
    </row>
    <row r="130" spans="17:25" x14ac:dyDescent="0.25">
      <c r="Q130" s="113"/>
      <c r="R130" s="113"/>
      <c r="S130" s="113"/>
      <c r="T130" s="113"/>
      <c r="U130" s="113"/>
      <c r="V130" s="113"/>
      <c r="W130" s="113"/>
      <c r="X130" s="113"/>
      <c r="Y130" s="113"/>
    </row>
    <row r="131" spans="17:25" x14ac:dyDescent="0.25">
      <c r="Q131" s="113"/>
      <c r="R131" s="113"/>
      <c r="S131" s="113"/>
      <c r="T131" s="113"/>
      <c r="U131" s="113"/>
      <c r="V131" s="113"/>
      <c r="W131" s="113"/>
      <c r="X131" s="113"/>
      <c r="Y131" s="113"/>
    </row>
    <row r="132" spans="17:25" x14ac:dyDescent="0.25">
      <c r="Q132" s="113"/>
      <c r="R132" s="113"/>
      <c r="S132" s="113"/>
      <c r="T132" s="113"/>
      <c r="U132" s="113"/>
      <c r="V132" s="113"/>
      <c r="W132" s="113"/>
      <c r="X132" s="113"/>
      <c r="Y132" s="113"/>
    </row>
    <row r="133" spans="17:25" x14ac:dyDescent="0.25">
      <c r="Q133" s="113"/>
      <c r="R133" s="113"/>
      <c r="S133" s="113"/>
      <c r="T133" s="113"/>
      <c r="U133" s="113"/>
      <c r="V133" s="113"/>
      <c r="W133" s="113"/>
      <c r="X133" s="113"/>
      <c r="Y133" s="113"/>
    </row>
    <row r="134" spans="17:25" x14ac:dyDescent="0.25">
      <c r="Q134" s="113"/>
      <c r="R134" s="113"/>
      <c r="S134" s="113"/>
      <c r="T134" s="113"/>
      <c r="U134" s="113"/>
      <c r="V134" s="113"/>
      <c r="W134" s="113"/>
      <c r="X134" s="113"/>
      <c r="Y134" s="113"/>
    </row>
    <row r="135" spans="17:25" x14ac:dyDescent="0.25">
      <c r="Q135" s="113"/>
      <c r="R135" s="113"/>
      <c r="S135" s="113"/>
      <c r="T135" s="113"/>
      <c r="U135" s="113"/>
      <c r="V135" s="113"/>
      <c r="W135" s="113"/>
      <c r="X135" s="113"/>
      <c r="Y135" s="113"/>
    </row>
    <row r="136" spans="17:25" x14ac:dyDescent="0.25">
      <c r="Q136" s="113"/>
      <c r="R136" s="113"/>
      <c r="S136" s="113"/>
      <c r="T136" s="113"/>
      <c r="U136" s="113"/>
      <c r="V136" s="113"/>
      <c r="W136" s="113"/>
      <c r="X136" s="113"/>
      <c r="Y136" s="113"/>
    </row>
    <row r="137" spans="17:25" x14ac:dyDescent="0.25">
      <c r="Q137" s="113"/>
      <c r="R137" s="113"/>
      <c r="S137" s="113"/>
      <c r="T137" s="113"/>
      <c r="U137" s="113"/>
      <c r="V137" s="113"/>
      <c r="W137" s="113"/>
      <c r="X137" s="113"/>
      <c r="Y137" s="113"/>
    </row>
    <row r="138" spans="17:25" x14ac:dyDescent="0.25">
      <c r="Q138" s="113"/>
      <c r="R138" s="113"/>
      <c r="S138" s="113"/>
      <c r="T138" s="113"/>
      <c r="U138" s="113"/>
      <c r="V138" s="113"/>
      <c r="W138" s="113"/>
      <c r="X138" s="113"/>
      <c r="Y138" s="113"/>
    </row>
    <row r="139" spans="17:25" x14ac:dyDescent="0.25">
      <c r="Q139" s="113"/>
      <c r="R139" s="113"/>
      <c r="S139" s="113"/>
      <c r="T139" s="113"/>
      <c r="U139" s="113"/>
      <c r="V139" s="113"/>
      <c r="W139" s="113"/>
      <c r="X139" s="113"/>
      <c r="Y139" s="113"/>
    </row>
    <row r="140" spans="17:25" x14ac:dyDescent="0.25">
      <c r="Q140" s="113"/>
      <c r="R140" s="113"/>
      <c r="S140" s="113"/>
      <c r="T140" s="113"/>
      <c r="U140" s="113"/>
      <c r="V140" s="113"/>
      <c r="W140" s="113"/>
      <c r="X140" s="113"/>
      <c r="Y140" s="113"/>
    </row>
    <row r="141" spans="17:25" x14ac:dyDescent="0.25">
      <c r="Q141" s="113"/>
      <c r="R141" s="113"/>
      <c r="S141" s="113"/>
      <c r="T141" s="113"/>
      <c r="U141" s="113"/>
      <c r="V141" s="113"/>
      <c r="W141" s="113"/>
      <c r="X141" s="113"/>
      <c r="Y141" s="113"/>
    </row>
    <row r="142" spans="17:25" x14ac:dyDescent="0.25">
      <c r="Q142" s="113"/>
      <c r="R142" s="113"/>
      <c r="S142" s="113"/>
      <c r="T142" s="113"/>
      <c r="U142" s="113"/>
      <c r="V142" s="113"/>
      <c r="W142" s="113"/>
      <c r="X142" s="113"/>
      <c r="Y142" s="113"/>
    </row>
    <row r="143" spans="17:25" x14ac:dyDescent="0.25">
      <c r="Q143" s="113"/>
      <c r="R143" s="113"/>
      <c r="S143" s="113"/>
      <c r="T143" s="113"/>
      <c r="U143" s="113"/>
      <c r="V143" s="113"/>
      <c r="W143" s="113"/>
      <c r="X143" s="113"/>
      <c r="Y143" s="113"/>
    </row>
    <row r="144" spans="17:25" x14ac:dyDescent="0.25">
      <c r="Q144" s="113"/>
      <c r="R144" s="113"/>
      <c r="S144" s="113"/>
      <c r="T144" s="113"/>
      <c r="U144" s="113"/>
      <c r="V144" s="113"/>
      <c r="W144" s="113"/>
      <c r="X144" s="113"/>
      <c r="Y144" s="113"/>
    </row>
    <row r="145" spans="17:25" x14ac:dyDescent="0.25">
      <c r="Q145" s="113"/>
      <c r="R145" s="113"/>
      <c r="S145" s="113"/>
      <c r="T145" s="113"/>
      <c r="U145" s="113"/>
      <c r="V145" s="113"/>
      <c r="W145" s="113"/>
      <c r="X145" s="113"/>
      <c r="Y145" s="113"/>
    </row>
    <row r="146" spans="17:25" x14ac:dyDescent="0.25">
      <c r="Q146" s="113"/>
      <c r="R146" s="113"/>
      <c r="S146" s="113"/>
      <c r="T146" s="113"/>
      <c r="U146" s="113"/>
      <c r="V146" s="113"/>
      <c r="W146" s="113"/>
      <c r="X146" s="113"/>
      <c r="Y146" s="113"/>
    </row>
    <row r="147" spans="17:25" x14ac:dyDescent="0.25">
      <c r="Q147" s="113"/>
      <c r="R147" s="113"/>
      <c r="S147" s="113"/>
      <c r="T147" s="113"/>
      <c r="U147" s="113"/>
      <c r="V147" s="113"/>
      <c r="W147" s="113"/>
      <c r="X147" s="113"/>
      <c r="Y147" s="113"/>
    </row>
    <row r="148" spans="17:25" x14ac:dyDescent="0.25">
      <c r="Q148" s="113"/>
      <c r="R148" s="113"/>
      <c r="S148" s="113"/>
      <c r="T148" s="113"/>
      <c r="U148" s="113"/>
      <c r="V148" s="113"/>
      <c r="W148" s="113"/>
      <c r="X148" s="113"/>
      <c r="Y148" s="113"/>
    </row>
    <row r="149" spans="17:25" x14ac:dyDescent="0.25">
      <c r="Q149" s="113"/>
      <c r="R149" s="113"/>
      <c r="S149" s="113"/>
      <c r="T149" s="113"/>
      <c r="U149" s="113"/>
      <c r="V149" s="113"/>
      <c r="W149" s="113"/>
      <c r="X149" s="113"/>
      <c r="Y149" s="113"/>
    </row>
    <row r="150" spans="17:25" x14ac:dyDescent="0.25">
      <c r="Q150" s="113"/>
      <c r="R150" s="113"/>
      <c r="S150" s="113"/>
      <c r="T150" s="113"/>
      <c r="U150" s="113"/>
      <c r="V150" s="113"/>
      <c r="W150" s="113"/>
      <c r="X150" s="113"/>
      <c r="Y150" s="113"/>
    </row>
    <row r="151" spans="17:25" x14ac:dyDescent="0.25">
      <c r="Q151" s="113"/>
      <c r="R151" s="113"/>
      <c r="S151" s="113"/>
      <c r="T151" s="113"/>
      <c r="U151" s="113"/>
      <c r="V151" s="113"/>
      <c r="W151" s="113"/>
      <c r="X151" s="113"/>
      <c r="Y151" s="113"/>
    </row>
    <row r="152" spans="17:25" x14ac:dyDescent="0.25">
      <c r="Q152" s="113"/>
      <c r="R152" s="113"/>
      <c r="S152" s="113"/>
      <c r="T152" s="113"/>
      <c r="U152" s="113"/>
      <c r="V152" s="113"/>
      <c r="W152" s="113"/>
      <c r="X152" s="113"/>
      <c r="Y152" s="113"/>
    </row>
    <row r="153" spans="17:25" x14ac:dyDescent="0.25">
      <c r="Q153" s="113"/>
      <c r="R153" s="113"/>
      <c r="S153" s="113"/>
      <c r="T153" s="113"/>
      <c r="U153" s="113"/>
      <c r="V153" s="113"/>
      <c r="W153" s="113"/>
      <c r="X153" s="113"/>
      <c r="Y153" s="113"/>
    </row>
    <row r="154" spans="17:25" x14ac:dyDescent="0.25">
      <c r="Q154" s="113"/>
      <c r="R154" s="113"/>
      <c r="S154" s="113"/>
      <c r="T154" s="113"/>
      <c r="U154" s="113"/>
      <c r="V154" s="113"/>
      <c r="W154" s="113"/>
      <c r="X154" s="113"/>
      <c r="Y154" s="113"/>
    </row>
    <row r="155" spans="17:25" x14ac:dyDescent="0.25">
      <c r="Q155" s="113"/>
      <c r="R155" s="113"/>
      <c r="S155" s="113"/>
      <c r="T155" s="113"/>
      <c r="U155" s="113"/>
      <c r="V155" s="113"/>
      <c r="W155" s="113"/>
      <c r="X155" s="113"/>
      <c r="Y155" s="113"/>
    </row>
    <row r="156" spans="17:25" x14ac:dyDescent="0.25">
      <c r="Q156" s="113"/>
      <c r="R156" s="113"/>
      <c r="S156" s="113"/>
      <c r="T156" s="113"/>
      <c r="U156" s="113"/>
      <c r="V156" s="113"/>
      <c r="W156" s="113"/>
      <c r="X156" s="113"/>
      <c r="Y156" s="113"/>
    </row>
    <row r="157" spans="17:25" x14ac:dyDescent="0.25">
      <c r="Q157" s="113"/>
      <c r="R157" s="113"/>
      <c r="S157" s="113"/>
      <c r="T157" s="113"/>
      <c r="U157" s="113"/>
      <c r="V157" s="113"/>
      <c r="W157" s="113"/>
      <c r="X157" s="113"/>
      <c r="Y157" s="113"/>
    </row>
    <row r="158" spans="17:25" x14ac:dyDescent="0.25">
      <c r="Q158" s="113"/>
      <c r="R158" s="113"/>
      <c r="S158" s="113"/>
      <c r="T158" s="113"/>
      <c r="U158" s="113"/>
      <c r="V158" s="113"/>
      <c r="W158" s="113"/>
      <c r="X158" s="113"/>
      <c r="Y158" s="113"/>
    </row>
    <row r="159" spans="17:25" x14ac:dyDescent="0.25">
      <c r="Q159" s="113"/>
      <c r="R159" s="113"/>
      <c r="S159" s="113"/>
      <c r="T159" s="113"/>
      <c r="U159" s="113"/>
      <c r="V159" s="113"/>
      <c r="W159" s="113"/>
      <c r="X159" s="113"/>
      <c r="Y159" s="113"/>
    </row>
    <row r="160" spans="17:25" x14ac:dyDescent="0.25">
      <c r="Q160" s="113"/>
      <c r="R160" s="113"/>
      <c r="S160" s="113"/>
      <c r="T160" s="113"/>
      <c r="U160" s="113"/>
      <c r="V160" s="113"/>
      <c r="W160" s="113"/>
      <c r="X160" s="113"/>
      <c r="Y160" s="113"/>
    </row>
    <row r="161" spans="17:25" x14ac:dyDescent="0.25">
      <c r="Q161" s="113"/>
      <c r="R161" s="113"/>
      <c r="S161" s="113"/>
      <c r="T161" s="113"/>
      <c r="U161" s="113"/>
      <c r="V161" s="113"/>
      <c r="W161" s="113"/>
      <c r="X161" s="113"/>
      <c r="Y161" s="113"/>
    </row>
    <row r="162" spans="17:25" x14ac:dyDescent="0.25">
      <c r="Q162" s="113"/>
      <c r="R162" s="113"/>
      <c r="S162" s="113"/>
      <c r="T162" s="113"/>
      <c r="U162" s="113"/>
      <c r="V162" s="113"/>
      <c r="W162" s="113"/>
      <c r="X162" s="113"/>
      <c r="Y162" s="113"/>
    </row>
    <row r="163" spans="17:25" x14ac:dyDescent="0.25">
      <c r="Q163" s="113"/>
      <c r="R163" s="113"/>
      <c r="S163" s="113"/>
      <c r="T163" s="113"/>
      <c r="U163" s="113"/>
      <c r="V163" s="113"/>
      <c r="W163" s="113"/>
      <c r="X163" s="113"/>
      <c r="Y163" s="113"/>
    </row>
    <row r="164" spans="17:25" x14ac:dyDescent="0.25">
      <c r="Q164" s="113"/>
      <c r="R164" s="113"/>
      <c r="S164" s="113"/>
      <c r="T164" s="113"/>
      <c r="U164" s="113"/>
      <c r="V164" s="113"/>
      <c r="W164" s="113"/>
      <c r="X164" s="113"/>
      <c r="Y164" s="113"/>
    </row>
    <row r="165" spans="17:25" x14ac:dyDescent="0.25">
      <c r="Q165" s="113"/>
      <c r="R165" s="113"/>
      <c r="S165" s="113"/>
      <c r="T165" s="113"/>
      <c r="U165" s="113"/>
      <c r="V165" s="113"/>
      <c r="W165" s="113"/>
      <c r="X165" s="113"/>
      <c r="Y165" s="113"/>
    </row>
    <row r="166" spans="17:25" x14ac:dyDescent="0.25">
      <c r="Q166" s="113"/>
      <c r="R166" s="113"/>
      <c r="S166" s="113"/>
      <c r="T166" s="113"/>
      <c r="U166" s="113"/>
      <c r="V166" s="113"/>
      <c r="W166" s="113"/>
      <c r="X166" s="113"/>
      <c r="Y166" s="113"/>
    </row>
    <row r="167" spans="17:25" x14ac:dyDescent="0.25">
      <c r="Q167" s="113"/>
      <c r="R167" s="113"/>
      <c r="S167" s="113"/>
      <c r="T167" s="113"/>
      <c r="U167" s="113"/>
      <c r="V167" s="113"/>
      <c r="W167" s="113"/>
      <c r="X167" s="113"/>
      <c r="Y167" s="113"/>
    </row>
    <row r="168" spans="17:25" x14ac:dyDescent="0.25">
      <c r="Q168" s="113"/>
      <c r="R168" s="113"/>
      <c r="S168" s="113"/>
      <c r="T168" s="113"/>
      <c r="U168" s="113"/>
      <c r="V168" s="113"/>
      <c r="W168" s="113"/>
      <c r="X168" s="113"/>
      <c r="Y168" s="113"/>
    </row>
    <row r="169" spans="17:25" x14ac:dyDescent="0.25">
      <c r="Q169" s="113"/>
      <c r="R169" s="113"/>
      <c r="S169" s="113"/>
      <c r="T169" s="113"/>
      <c r="U169" s="113"/>
      <c r="V169" s="113"/>
      <c r="W169" s="113"/>
      <c r="X169" s="113"/>
      <c r="Y169" s="113"/>
    </row>
    <row r="170" spans="17:25" x14ac:dyDescent="0.25">
      <c r="Q170" s="113"/>
      <c r="R170" s="113"/>
      <c r="S170" s="113"/>
      <c r="T170" s="113"/>
      <c r="U170" s="113"/>
      <c r="V170" s="113"/>
      <c r="W170" s="113"/>
      <c r="X170" s="113"/>
      <c r="Y170" s="113"/>
    </row>
    <row r="171" spans="17:25" x14ac:dyDescent="0.25">
      <c r="Q171" s="113"/>
      <c r="R171" s="113"/>
      <c r="S171" s="113"/>
      <c r="T171" s="113"/>
      <c r="U171" s="113"/>
      <c r="V171" s="113"/>
      <c r="W171" s="113"/>
      <c r="X171" s="113"/>
      <c r="Y171" s="113"/>
    </row>
    <row r="172" spans="17:25" x14ac:dyDescent="0.25">
      <c r="Q172" s="113"/>
      <c r="R172" s="113"/>
      <c r="S172" s="113"/>
      <c r="T172" s="113"/>
      <c r="U172" s="113"/>
      <c r="V172" s="113"/>
      <c r="W172" s="113"/>
      <c r="X172" s="113"/>
      <c r="Y172" s="113"/>
    </row>
    <row r="173" spans="17:25" x14ac:dyDescent="0.25">
      <c r="Q173" s="113"/>
      <c r="R173" s="113"/>
      <c r="S173" s="113"/>
      <c r="T173" s="113"/>
      <c r="U173" s="113"/>
      <c r="V173" s="113"/>
      <c r="W173" s="113"/>
      <c r="X173" s="113"/>
      <c r="Y173" s="113"/>
    </row>
    <row r="174" spans="17:25" x14ac:dyDescent="0.25">
      <c r="Q174" s="113"/>
      <c r="R174" s="113"/>
      <c r="S174" s="113"/>
      <c r="T174" s="113"/>
      <c r="U174" s="113"/>
      <c r="V174" s="113"/>
      <c r="W174" s="113"/>
      <c r="X174" s="113"/>
      <c r="Y174" s="113"/>
    </row>
    <row r="175" spans="17:25" x14ac:dyDescent="0.25">
      <c r="Q175" s="113"/>
      <c r="R175" s="113"/>
      <c r="S175" s="113"/>
      <c r="T175" s="113"/>
      <c r="U175" s="113"/>
      <c r="V175" s="113"/>
      <c r="W175" s="113"/>
      <c r="X175" s="113"/>
      <c r="Y175" s="113"/>
    </row>
    <row r="176" spans="17:25" x14ac:dyDescent="0.25">
      <c r="Q176" s="113"/>
      <c r="R176" s="113"/>
      <c r="S176" s="113"/>
      <c r="T176" s="113"/>
      <c r="U176" s="113"/>
      <c r="V176" s="113"/>
      <c r="W176" s="113"/>
      <c r="X176" s="113"/>
      <c r="Y176" s="113"/>
    </row>
    <row r="177" spans="17:25" x14ac:dyDescent="0.25">
      <c r="Q177" s="113"/>
      <c r="R177" s="113"/>
      <c r="S177" s="113"/>
      <c r="T177" s="113"/>
      <c r="U177" s="113"/>
      <c r="V177" s="113"/>
      <c r="W177" s="113"/>
      <c r="X177" s="113"/>
      <c r="Y177" s="113"/>
    </row>
    <row r="178" spans="17:25" x14ac:dyDescent="0.25">
      <c r="Q178" s="113"/>
      <c r="R178" s="113"/>
      <c r="S178" s="113"/>
      <c r="T178" s="113"/>
      <c r="U178" s="113"/>
      <c r="V178" s="113"/>
      <c r="W178" s="113"/>
      <c r="X178" s="113"/>
      <c r="Y178" s="113"/>
    </row>
    <row r="179" spans="17:25" x14ac:dyDescent="0.25">
      <c r="Q179" s="113"/>
      <c r="R179" s="113"/>
      <c r="S179" s="113"/>
      <c r="T179" s="113"/>
      <c r="U179" s="113"/>
      <c r="V179" s="113"/>
      <c r="W179" s="113"/>
      <c r="X179" s="113"/>
      <c r="Y179" s="113"/>
    </row>
    <row r="180" spans="17:25" x14ac:dyDescent="0.25">
      <c r="Q180" s="113"/>
      <c r="R180" s="113"/>
      <c r="S180" s="113"/>
      <c r="T180" s="113"/>
      <c r="U180" s="113"/>
      <c r="V180" s="113"/>
      <c r="W180" s="113"/>
      <c r="X180" s="113"/>
      <c r="Y180" s="113"/>
    </row>
    <row r="181" spans="17:25" x14ac:dyDescent="0.25">
      <c r="Q181" s="113"/>
      <c r="R181" s="113"/>
      <c r="S181" s="113"/>
      <c r="T181" s="113"/>
      <c r="U181" s="113"/>
      <c r="V181" s="113"/>
      <c r="W181" s="113"/>
      <c r="X181" s="113"/>
      <c r="Y181" s="113"/>
    </row>
    <row r="182" spans="17:25" x14ac:dyDescent="0.25">
      <c r="Q182" s="113"/>
      <c r="R182" s="113"/>
      <c r="S182" s="113"/>
      <c r="T182" s="113"/>
      <c r="U182" s="113"/>
      <c r="V182" s="113"/>
      <c r="W182" s="113"/>
      <c r="X182" s="113"/>
      <c r="Y182" s="113"/>
    </row>
  </sheetData>
  <mergeCells count="151">
    <mergeCell ref="A3:A58"/>
    <mergeCell ref="B3:B58"/>
    <mergeCell ref="C3:C10"/>
    <mergeCell ref="D3:D10"/>
    <mergeCell ref="E3:E10"/>
    <mergeCell ref="F3:F10"/>
    <mergeCell ref="G3:G10"/>
    <mergeCell ref="H3:H10"/>
    <mergeCell ref="I3:I10"/>
    <mergeCell ref="C39:C46"/>
    <mergeCell ref="D39:D46"/>
    <mergeCell ref="E39:E46"/>
    <mergeCell ref="F39:F46"/>
    <mergeCell ref="G39:G46"/>
    <mergeCell ref="H39:H46"/>
    <mergeCell ref="H47:H54"/>
    <mergeCell ref="I47:I54"/>
    <mergeCell ref="J3:J4"/>
    <mergeCell ref="V3:V10"/>
    <mergeCell ref="W3:W10"/>
    <mergeCell ref="X3:X10"/>
    <mergeCell ref="B1:C1"/>
    <mergeCell ref="E1:AB1"/>
    <mergeCell ref="K2:L2"/>
    <mergeCell ref="Y3:Y10"/>
    <mergeCell ref="Z3:Z38"/>
    <mergeCell ref="AA3:AA10"/>
    <mergeCell ref="AB3:AB58"/>
    <mergeCell ref="J5:J6"/>
    <mergeCell ref="J7:J8"/>
    <mergeCell ref="J9:J10"/>
    <mergeCell ref="AA11:AA16"/>
    <mergeCell ref="Y17:Y24"/>
    <mergeCell ref="AA25:AA38"/>
    <mergeCell ref="I11:I16"/>
    <mergeCell ref="J11:J12"/>
    <mergeCell ref="V11:V16"/>
    <mergeCell ref="W11:W16"/>
    <mergeCell ref="X11:X16"/>
    <mergeCell ref="Y11:Y16"/>
    <mergeCell ref="J13:J14"/>
    <mergeCell ref="J15:J16"/>
    <mergeCell ref="C11:C24"/>
    <mergeCell ref="D11:D16"/>
    <mergeCell ref="E11:E16"/>
    <mergeCell ref="F11:F16"/>
    <mergeCell ref="G11:G16"/>
    <mergeCell ref="H11:H16"/>
    <mergeCell ref="D17:D24"/>
    <mergeCell ref="E17:E24"/>
    <mergeCell ref="F17:F24"/>
    <mergeCell ref="G17:G24"/>
    <mergeCell ref="H17:H24"/>
    <mergeCell ref="I17:I24"/>
    <mergeCell ref="J17:J18"/>
    <mergeCell ref="V17:V24"/>
    <mergeCell ref="W17:W24"/>
    <mergeCell ref="X17:X24"/>
    <mergeCell ref="J19:J20"/>
    <mergeCell ref="J21:J22"/>
    <mergeCell ref="J23:J24"/>
    <mergeCell ref="I25:I30"/>
    <mergeCell ref="J25:J26"/>
    <mergeCell ref="V25:V30"/>
    <mergeCell ref="W25:W30"/>
    <mergeCell ref="X25:X30"/>
    <mergeCell ref="Y25:Y30"/>
    <mergeCell ref="J27:J28"/>
    <mergeCell ref="J29:J30"/>
    <mergeCell ref="C25:C38"/>
    <mergeCell ref="D25:D30"/>
    <mergeCell ref="E25:E30"/>
    <mergeCell ref="F25:F30"/>
    <mergeCell ref="G25:G30"/>
    <mergeCell ref="H25:H30"/>
    <mergeCell ref="D31:D38"/>
    <mergeCell ref="E31:E38"/>
    <mergeCell ref="F31:F38"/>
    <mergeCell ref="G31:G38"/>
    <mergeCell ref="Y31:Y38"/>
    <mergeCell ref="J33:J34"/>
    <mergeCell ref="J35:J36"/>
    <mergeCell ref="J37:J38"/>
    <mergeCell ref="H31:H38"/>
    <mergeCell ref="I31:I38"/>
    <mergeCell ref="J31:J32"/>
    <mergeCell ref="V31:V38"/>
    <mergeCell ref="W31:W38"/>
    <mergeCell ref="X31:X38"/>
    <mergeCell ref="Z39:Z46"/>
    <mergeCell ref="AA39:AA46"/>
    <mergeCell ref="J41:J42"/>
    <mergeCell ref="J43:J44"/>
    <mergeCell ref="J45:J46"/>
    <mergeCell ref="C47:C58"/>
    <mergeCell ref="D47:D58"/>
    <mergeCell ref="E47:E54"/>
    <mergeCell ref="F47:F54"/>
    <mergeCell ref="G47:G54"/>
    <mergeCell ref="I39:I46"/>
    <mergeCell ref="J39:J40"/>
    <mergeCell ref="V39:V46"/>
    <mergeCell ref="W39:W46"/>
    <mergeCell ref="X39:X46"/>
    <mergeCell ref="Y39:Y46"/>
    <mergeCell ref="AA47:AA58"/>
    <mergeCell ref="J49:J50"/>
    <mergeCell ref="J51:J52"/>
    <mergeCell ref="J53:J54"/>
    <mergeCell ref="V55:V58"/>
    <mergeCell ref="W55:W58"/>
    <mergeCell ref="X55:X58"/>
    <mergeCell ref="Y55:Y58"/>
    <mergeCell ref="J47:J48"/>
    <mergeCell ref="V47:V54"/>
    <mergeCell ref="W47:W54"/>
    <mergeCell ref="X47:X54"/>
    <mergeCell ref="E55:E58"/>
    <mergeCell ref="F55:F58"/>
    <mergeCell ref="G55:G58"/>
    <mergeCell ref="H55:H58"/>
    <mergeCell ref="I55:I58"/>
    <mergeCell ref="J55:J56"/>
    <mergeCell ref="J57:J58"/>
    <mergeCell ref="Y47:Y54"/>
    <mergeCell ref="Z47:Z58"/>
    <mergeCell ref="V59:V64"/>
    <mergeCell ref="W59:W64"/>
    <mergeCell ref="X59:X64"/>
    <mergeCell ref="Y59:Y64"/>
    <mergeCell ref="Q62:U62"/>
    <mergeCell ref="V65:V68"/>
    <mergeCell ref="W65:W68"/>
    <mergeCell ref="X65:X68"/>
    <mergeCell ref="Y65:Y68"/>
    <mergeCell ref="V85:V94"/>
    <mergeCell ref="W85:W94"/>
    <mergeCell ref="X85:X94"/>
    <mergeCell ref="Y85:Y94"/>
    <mergeCell ref="V95:V98"/>
    <mergeCell ref="W95:W98"/>
    <mergeCell ref="X95:X98"/>
    <mergeCell ref="Y95:Y98"/>
    <mergeCell ref="V69:V74"/>
    <mergeCell ref="W69:W74"/>
    <mergeCell ref="X69:X74"/>
    <mergeCell ref="Y69:Y74"/>
    <mergeCell ref="V75:V84"/>
    <mergeCell ref="W75:W84"/>
    <mergeCell ref="X75:X84"/>
    <mergeCell ref="Y75:Y84"/>
  </mergeCells>
  <conditionalFormatting sqref="Q64:T64">
    <cfRule type="iconSet" priority="1">
      <iconSet iconSet="3Symbols">
        <cfvo type="percent" val="0"/>
        <cfvo type="percent" val="33"/>
        <cfvo type="percent" val="67"/>
      </iconSet>
    </cfRule>
  </conditionalFormatting>
  <printOptions horizontalCentered="1"/>
  <pageMargins left="0" right="0" top="0.74803149606299213" bottom="0.74803149606299213" header="0.31496062992125984" footer="0.31496062992125984"/>
  <pageSetup scale="40" fitToWidth="50"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U180"/>
  <sheetViews>
    <sheetView topLeftCell="H40" zoomScaleNormal="100" workbookViewId="0">
      <selection activeCell="V41" sqref="V41"/>
    </sheetView>
  </sheetViews>
  <sheetFormatPr baseColWidth="10" defaultColWidth="12.42578125" defaultRowHeight="33.75" customHeight="1" outlineLevelCol="1" x14ac:dyDescent="0.2"/>
  <cols>
    <col min="1" max="1" width="24" style="7" customWidth="1"/>
    <col min="2" max="2" width="37.42578125" style="8" customWidth="1" outlineLevel="1"/>
    <col min="3" max="3" width="26.42578125" style="8" customWidth="1" outlineLevel="1"/>
    <col min="4" max="4" width="31.42578125" style="8" customWidth="1" outlineLevel="1"/>
    <col min="5" max="5" width="27.28515625" style="9" customWidth="1"/>
    <col min="6" max="6" width="15.42578125" style="9" customWidth="1"/>
    <col min="7" max="7" width="24.28515625" style="9" customWidth="1"/>
    <col min="8" max="8" width="21.28515625" style="9" customWidth="1"/>
    <col min="9" max="9" width="16" style="8" customWidth="1" outlineLevel="1"/>
    <col min="10" max="10" width="34.140625" style="10" customWidth="1"/>
    <col min="11" max="11" width="9.7109375" style="9" customWidth="1"/>
    <col min="12" max="12" width="9.42578125" style="9" customWidth="1"/>
    <col min="13" max="15" width="8.42578125" style="8" customWidth="1"/>
    <col min="16" max="17" width="10" style="8" customWidth="1"/>
    <col min="18" max="18" width="10.42578125" style="8" bestFit="1" customWidth="1"/>
    <col min="19" max="25" width="10" style="8" customWidth="1"/>
    <col min="26" max="26" width="12.42578125" style="22" customWidth="1"/>
    <col min="27" max="27" width="15.140625" style="22" customWidth="1"/>
    <col min="28" max="28" width="14.7109375" style="22" customWidth="1"/>
    <col min="29" max="47" width="12.42578125" style="22"/>
    <col min="48" max="16384" width="12.42578125" style="7"/>
  </cols>
  <sheetData>
    <row r="1" spans="1:47" s="18" customFormat="1" ht="33.75" customHeight="1" x14ac:dyDescent="0.2">
      <c r="A1" s="96" t="s">
        <v>1</v>
      </c>
      <c r="B1" s="435" t="s">
        <v>2</v>
      </c>
      <c r="C1" s="435"/>
      <c r="D1" s="96" t="s">
        <v>223</v>
      </c>
      <c r="E1" s="436">
        <v>2023</v>
      </c>
      <c r="F1" s="437"/>
      <c r="G1" s="437"/>
      <c r="H1" s="437"/>
      <c r="I1" s="437"/>
      <c r="J1" s="437"/>
      <c r="K1" s="437"/>
      <c r="L1" s="437"/>
      <c r="M1" s="437"/>
      <c r="N1" s="437"/>
      <c r="O1" s="437"/>
      <c r="P1" s="437"/>
      <c r="Q1" s="437"/>
      <c r="R1" s="437"/>
      <c r="S1" s="437"/>
      <c r="T1" s="437"/>
      <c r="U1" s="437"/>
      <c r="V1" s="437"/>
      <c r="W1" s="437"/>
      <c r="X1" s="437"/>
      <c r="Y1" s="437"/>
      <c r="Z1" s="437"/>
      <c r="AA1" s="437"/>
      <c r="AB1" s="438"/>
      <c r="AC1" s="25"/>
      <c r="AD1" s="25"/>
      <c r="AE1" s="25"/>
      <c r="AF1" s="25"/>
      <c r="AG1" s="25"/>
      <c r="AH1" s="25"/>
      <c r="AI1" s="25"/>
      <c r="AJ1" s="25"/>
      <c r="AK1" s="25"/>
      <c r="AL1" s="25"/>
      <c r="AM1" s="25"/>
      <c r="AN1" s="25"/>
      <c r="AO1" s="25"/>
      <c r="AP1" s="25"/>
      <c r="AQ1" s="25"/>
      <c r="AR1" s="25"/>
      <c r="AS1" s="25"/>
      <c r="AT1" s="25"/>
      <c r="AU1" s="25"/>
    </row>
    <row r="2" spans="1:47" ht="61.5" customHeight="1" x14ac:dyDescent="0.2">
      <c r="A2" s="77" t="s">
        <v>4</v>
      </c>
      <c r="B2" s="77" t="s">
        <v>5</v>
      </c>
      <c r="C2" s="77" t="s">
        <v>224</v>
      </c>
      <c r="D2" s="58" t="s">
        <v>7</v>
      </c>
      <c r="E2" s="78" t="s">
        <v>8</v>
      </c>
      <c r="F2" s="116" t="s">
        <v>9</v>
      </c>
      <c r="G2" s="79" t="s">
        <v>10</v>
      </c>
      <c r="H2" s="79" t="s">
        <v>11</v>
      </c>
      <c r="I2" s="80" t="s">
        <v>12</v>
      </c>
      <c r="J2" s="79" t="s">
        <v>13</v>
      </c>
      <c r="K2" s="439" t="s">
        <v>14</v>
      </c>
      <c r="L2" s="439"/>
      <c r="M2" s="81">
        <v>44986</v>
      </c>
      <c r="N2" s="81">
        <v>45078</v>
      </c>
      <c r="O2" s="81">
        <v>45170</v>
      </c>
      <c r="P2" s="81">
        <v>45261</v>
      </c>
      <c r="Q2" s="148" t="s">
        <v>15</v>
      </c>
      <c r="R2" s="148" t="s">
        <v>16</v>
      </c>
      <c r="S2" s="148" t="s">
        <v>17</v>
      </c>
      <c r="T2" s="148" t="s">
        <v>18</v>
      </c>
      <c r="U2" s="148" t="s">
        <v>19</v>
      </c>
      <c r="V2" s="148" t="s">
        <v>20</v>
      </c>
      <c r="W2" s="148" t="s">
        <v>21</v>
      </c>
      <c r="X2" s="148" t="s">
        <v>22</v>
      </c>
      <c r="Y2" s="148" t="s">
        <v>23</v>
      </c>
      <c r="Z2" s="97" t="s">
        <v>149</v>
      </c>
      <c r="AA2" s="98" t="s">
        <v>25</v>
      </c>
      <c r="AB2" s="99" t="s">
        <v>26</v>
      </c>
    </row>
    <row r="3" spans="1:47" ht="33.75" customHeight="1" x14ac:dyDescent="0.2">
      <c r="A3" s="470" t="s">
        <v>27</v>
      </c>
      <c r="B3" s="471" t="s">
        <v>225</v>
      </c>
      <c r="C3" s="460" t="s">
        <v>226</v>
      </c>
      <c r="D3" s="460" t="s">
        <v>227</v>
      </c>
      <c r="E3" s="453" t="s">
        <v>228</v>
      </c>
      <c r="F3" s="472">
        <v>22</v>
      </c>
      <c r="G3" s="453" t="s">
        <v>229</v>
      </c>
      <c r="H3" s="453" t="s">
        <v>230</v>
      </c>
      <c r="I3" s="457">
        <f>W3</f>
        <v>0.5</v>
      </c>
      <c r="J3" s="452" t="s">
        <v>231</v>
      </c>
      <c r="K3" s="208">
        <v>0.5</v>
      </c>
      <c r="L3" s="82" t="s">
        <v>35</v>
      </c>
      <c r="M3" s="83">
        <v>0</v>
      </c>
      <c r="N3" s="83">
        <v>0.3</v>
      </c>
      <c r="O3" s="83">
        <v>0.75</v>
      </c>
      <c r="P3" s="100">
        <v>1</v>
      </c>
      <c r="Q3" s="6">
        <f>+SUM(M3:M3)*K3</f>
        <v>0</v>
      </c>
      <c r="R3" s="6">
        <f>+SUM(N3:N3)*K3</f>
        <v>0.15</v>
      </c>
      <c r="S3" s="6">
        <f>+SUM(O3:O3)*K3</f>
        <v>0.375</v>
      </c>
      <c r="T3" s="6">
        <f>+SUM(P3:P3)*K3</f>
        <v>0.5</v>
      </c>
      <c r="U3" s="149">
        <f>+MAX(Q3:T3)</f>
        <v>0.5</v>
      </c>
      <c r="V3" s="309">
        <f>+Q4+Q6+Q8</f>
        <v>0</v>
      </c>
      <c r="W3" s="309">
        <f>+R4+R6+R8</f>
        <v>0.5</v>
      </c>
      <c r="X3" s="309">
        <f>+S4+S6+S8</f>
        <v>0</v>
      </c>
      <c r="Y3" s="309">
        <f>+T4+T6+T8</f>
        <v>0</v>
      </c>
      <c r="Z3" s="397" t="s">
        <v>232</v>
      </c>
      <c r="AA3" s="467" t="s">
        <v>233</v>
      </c>
      <c r="AB3" s="442" t="s">
        <v>234</v>
      </c>
    </row>
    <row r="4" spans="1:47" ht="33.75" customHeight="1" x14ac:dyDescent="0.2">
      <c r="A4" s="470"/>
      <c r="B4" s="471"/>
      <c r="C4" s="460"/>
      <c r="D4" s="460"/>
      <c r="E4" s="453"/>
      <c r="F4" s="455"/>
      <c r="G4" s="453"/>
      <c r="H4" s="453"/>
      <c r="I4" s="457"/>
      <c r="J4" s="466"/>
      <c r="K4" s="215">
        <v>0.5</v>
      </c>
      <c r="L4" s="172" t="s">
        <v>39</v>
      </c>
      <c r="M4" s="84">
        <v>0</v>
      </c>
      <c r="N4" s="84">
        <v>1</v>
      </c>
      <c r="O4" s="84">
        <v>0</v>
      </c>
      <c r="P4" s="101">
        <v>0</v>
      </c>
      <c r="Q4" s="165">
        <f t="shared" ref="Q4:Q40" si="0">+SUM(M4:M4)*K4</f>
        <v>0</v>
      </c>
      <c r="R4" s="165">
        <f t="shared" ref="R4:R40" si="1">+SUM(N4:N4)*K4</f>
        <v>0.5</v>
      </c>
      <c r="S4" s="165">
        <f t="shared" ref="S4:S40" si="2">+SUM(O4:O4)*K4</f>
        <v>0</v>
      </c>
      <c r="T4" s="165">
        <f t="shared" ref="T4:T40" si="3">+SUM(P4:P4)*K4</f>
        <v>0</v>
      </c>
      <c r="U4" s="166">
        <f t="shared" ref="U4:U40" si="4">+MAX(Q4:T4)</f>
        <v>0.5</v>
      </c>
      <c r="V4" s="310"/>
      <c r="W4" s="310"/>
      <c r="X4" s="310"/>
      <c r="Y4" s="310"/>
      <c r="Z4" s="399"/>
      <c r="AA4" s="468"/>
      <c r="AB4" s="443"/>
    </row>
    <row r="5" spans="1:47" ht="54.75" customHeight="1" x14ac:dyDescent="0.2">
      <c r="A5" s="470"/>
      <c r="B5" s="471"/>
      <c r="C5" s="460"/>
      <c r="D5" s="460"/>
      <c r="E5" s="453"/>
      <c r="F5" s="455"/>
      <c r="G5" s="453"/>
      <c r="H5" s="453"/>
      <c r="I5" s="457"/>
      <c r="J5" s="452" t="s">
        <v>235</v>
      </c>
      <c r="K5" s="208">
        <v>0.25</v>
      </c>
      <c r="L5" s="82" t="s">
        <v>35</v>
      </c>
      <c r="M5" s="83">
        <f>'[2]I TRIM - PA 2022'!O135</f>
        <v>0</v>
      </c>
      <c r="N5" s="219">
        <v>0</v>
      </c>
      <c r="O5" s="216">
        <v>0.5</v>
      </c>
      <c r="P5" s="100">
        <v>1</v>
      </c>
      <c r="Q5" s="6">
        <f t="shared" si="0"/>
        <v>0</v>
      </c>
      <c r="R5" s="6">
        <f t="shared" si="1"/>
        <v>0</v>
      </c>
      <c r="S5" s="6">
        <f t="shared" si="2"/>
        <v>0.125</v>
      </c>
      <c r="T5" s="6">
        <f t="shared" si="3"/>
        <v>0.25</v>
      </c>
      <c r="U5" s="149">
        <f t="shared" si="4"/>
        <v>0.25</v>
      </c>
      <c r="V5" s="310"/>
      <c r="W5" s="310"/>
      <c r="X5" s="310"/>
      <c r="Y5" s="310"/>
      <c r="Z5" s="402" t="s">
        <v>236</v>
      </c>
      <c r="AA5" s="469" t="s">
        <v>159</v>
      </c>
      <c r="AB5" s="443"/>
    </row>
    <row r="6" spans="1:47" ht="52.5" customHeight="1" x14ac:dyDescent="0.2">
      <c r="A6" s="470"/>
      <c r="B6" s="471"/>
      <c r="C6" s="460"/>
      <c r="D6" s="460"/>
      <c r="E6" s="453"/>
      <c r="F6" s="455"/>
      <c r="G6" s="453"/>
      <c r="H6" s="453"/>
      <c r="I6" s="457"/>
      <c r="J6" s="452"/>
      <c r="K6" s="176">
        <v>0.25</v>
      </c>
      <c r="L6" s="172" t="s">
        <v>39</v>
      </c>
      <c r="M6" s="84">
        <f>'[2]I TRIM - PA 2022'!O136</f>
        <v>0</v>
      </c>
      <c r="N6" s="84">
        <v>0</v>
      </c>
      <c r="O6" s="84">
        <v>0</v>
      </c>
      <c r="P6" s="101">
        <v>0</v>
      </c>
      <c r="Q6" s="165">
        <f t="shared" si="0"/>
        <v>0</v>
      </c>
      <c r="R6" s="165">
        <f t="shared" si="1"/>
        <v>0</v>
      </c>
      <c r="S6" s="165">
        <f t="shared" si="2"/>
        <v>0</v>
      </c>
      <c r="T6" s="165">
        <f t="shared" si="3"/>
        <v>0</v>
      </c>
      <c r="U6" s="166">
        <f t="shared" si="4"/>
        <v>0</v>
      </c>
      <c r="V6" s="310"/>
      <c r="W6" s="310"/>
      <c r="X6" s="310"/>
      <c r="Y6" s="310"/>
      <c r="Z6" s="399"/>
      <c r="AA6" s="468"/>
      <c r="AB6" s="443"/>
    </row>
    <row r="7" spans="1:47" ht="33.75" customHeight="1" x14ac:dyDescent="0.2">
      <c r="A7" s="470"/>
      <c r="B7" s="471"/>
      <c r="C7" s="460"/>
      <c r="D7" s="460"/>
      <c r="E7" s="453"/>
      <c r="F7" s="455"/>
      <c r="G7" s="453"/>
      <c r="H7" s="453"/>
      <c r="I7" s="457"/>
      <c r="J7" s="452" t="s">
        <v>237</v>
      </c>
      <c r="K7" s="207">
        <v>0.25</v>
      </c>
      <c r="L7" s="82" t="s">
        <v>35</v>
      </c>
      <c r="M7" s="83">
        <f>'[2]I TRIM - PA 2022'!O143</f>
        <v>0</v>
      </c>
      <c r="N7" s="83">
        <v>0</v>
      </c>
      <c r="O7" s="83">
        <v>0.5</v>
      </c>
      <c r="P7" s="100">
        <v>1</v>
      </c>
      <c r="Q7" s="6">
        <f t="shared" si="0"/>
        <v>0</v>
      </c>
      <c r="R7" s="6">
        <f t="shared" si="1"/>
        <v>0</v>
      </c>
      <c r="S7" s="6">
        <f t="shared" si="2"/>
        <v>0.125</v>
      </c>
      <c r="T7" s="6">
        <f t="shared" si="3"/>
        <v>0.25</v>
      </c>
      <c r="U7" s="149">
        <f t="shared" si="4"/>
        <v>0.25</v>
      </c>
      <c r="V7" s="310"/>
      <c r="W7" s="310"/>
      <c r="X7" s="310"/>
      <c r="Y7" s="310"/>
      <c r="Z7" s="402" t="s">
        <v>236</v>
      </c>
      <c r="AA7" s="469" t="s">
        <v>159</v>
      </c>
      <c r="AB7" s="443"/>
    </row>
    <row r="8" spans="1:47" ht="33.75" customHeight="1" x14ac:dyDescent="0.2">
      <c r="A8" s="470"/>
      <c r="B8" s="471"/>
      <c r="C8" s="460"/>
      <c r="D8" s="460"/>
      <c r="E8" s="453"/>
      <c r="F8" s="456"/>
      <c r="G8" s="453"/>
      <c r="H8" s="453"/>
      <c r="I8" s="457"/>
      <c r="J8" s="452"/>
      <c r="K8" s="173">
        <v>0.25</v>
      </c>
      <c r="L8" s="172" t="s">
        <v>39</v>
      </c>
      <c r="M8" s="84">
        <f>'[2]I TRIM - PA 2022'!O144</f>
        <v>0</v>
      </c>
      <c r="N8" s="84">
        <v>0</v>
      </c>
      <c r="O8" s="84">
        <v>0</v>
      </c>
      <c r="P8" s="101">
        <v>0</v>
      </c>
      <c r="Q8" s="165">
        <f t="shared" si="0"/>
        <v>0</v>
      </c>
      <c r="R8" s="165">
        <f t="shared" si="1"/>
        <v>0</v>
      </c>
      <c r="S8" s="165">
        <f t="shared" si="2"/>
        <v>0</v>
      </c>
      <c r="T8" s="165">
        <f t="shared" si="3"/>
        <v>0</v>
      </c>
      <c r="U8" s="166">
        <f t="shared" si="4"/>
        <v>0</v>
      </c>
      <c r="V8" s="311"/>
      <c r="W8" s="311"/>
      <c r="X8" s="311"/>
      <c r="Y8" s="311"/>
      <c r="Z8" s="399"/>
      <c r="AA8" s="468"/>
      <c r="AB8" s="443"/>
    </row>
    <row r="9" spans="1:47" ht="57.75" customHeight="1" x14ac:dyDescent="0.2">
      <c r="A9" s="470"/>
      <c r="B9" s="471"/>
      <c r="C9" s="460" t="s">
        <v>238</v>
      </c>
      <c r="D9" s="460" t="s">
        <v>239</v>
      </c>
      <c r="E9" s="460" t="s">
        <v>240</v>
      </c>
      <c r="F9" s="463">
        <v>23</v>
      </c>
      <c r="G9" s="460" t="s">
        <v>241</v>
      </c>
      <c r="H9" s="460" t="s">
        <v>230</v>
      </c>
      <c r="I9" s="473">
        <f>W9</f>
        <v>0.625</v>
      </c>
      <c r="J9" s="462" t="s">
        <v>242</v>
      </c>
      <c r="K9" s="175">
        <v>0.5</v>
      </c>
      <c r="L9" s="82" t="s">
        <v>35</v>
      </c>
      <c r="M9" s="83">
        <v>0.05</v>
      </c>
      <c r="N9" s="83">
        <v>1</v>
      </c>
      <c r="O9" s="83">
        <v>1</v>
      </c>
      <c r="P9" s="100">
        <v>1</v>
      </c>
      <c r="Q9" s="6">
        <f t="shared" si="0"/>
        <v>2.5000000000000001E-2</v>
      </c>
      <c r="R9" s="6">
        <f t="shared" si="1"/>
        <v>0.5</v>
      </c>
      <c r="S9" s="6">
        <f t="shared" si="2"/>
        <v>0.5</v>
      </c>
      <c r="T9" s="6">
        <f t="shared" si="3"/>
        <v>0.5</v>
      </c>
      <c r="U9" s="149">
        <f t="shared" si="4"/>
        <v>0.5</v>
      </c>
      <c r="V9" s="309">
        <f>+Q10+Q12+Q14</f>
        <v>2.5000000000000001E-2</v>
      </c>
      <c r="W9" s="309">
        <f t="shared" ref="W9:Y9" si="5">+R10+R12+R14</f>
        <v>0.625</v>
      </c>
      <c r="X9" s="309">
        <f t="shared" si="5"/>
        <v>0</v>
      </c>
      <c r="Y9" s="309">
        <f t="shared" si="5"/>
        <v>0</v>
      </c>
      <c r="Z9" s="451" t="s">
        <v>243</v>
      </c>
      <c r="AA9" s="451" t="s">
        <v>244</v>
      </c>
      <c r="AB9" s="443"/>
    </row>
    <row r="10" spans="1:47" ht="46.5" customHeight="1" x14ac:dyDescent="0.2">
      <c r="A10" s="470"/>
      <c r="B10" s="471"/>
      <c r="C10" s="460"/>
      <c r="D10" s="460"/>
      <c r="E10" s="460"/>
      <c r="F10" s="464"/>
      <c r="G10" s="460"/>
      <c r="H10" s="460"/>
      <c r="I10" s="460"/>
      <c r="J10" s="462"/>
      <c r="K10" s="173">
        <v>0.5</v>
      </c>
      <c r="L10" s="172" t="s">
        <v>39</v>
      </c>
      <c r="M10" s="84">
        <v>0.05</v>
      </c>
      <c r="N10" s="84">
        <v>1</v>
      </c>
      <c r="O10" s="84">
        <v>0</v>
      </c>
      <c r="P10" s="101">
        <v>0</v>
      </c>
      <c r="Q10" s="165">
        <f t="shared" si="0"/>
        <v>2.5000000000000001E-2</v>
      </c>
      <c r="R10" s="165">
        <f t="shared" si="1"/>
        <v>0.5</v>
      </c>
      <c r="S10" s="165">
        <f t="shared" si="2"/>
        <v>0</v>
      </c>
      <c r="T10" s="165">
        <f t="shared" si="3"/>
        <v>0</v>
      </c>
      <c r="U10" s="166">
        <f t="shared" si="4"/>
        <v>0.5</v>
      </c>
      <c r="V10" s="310"/>
      <c r="W10" s="310"/>
      <c r="X10" s="310"/>
      <c r="Y10" s="310"/>
      <c r="Z10" s="451"/>
      <c r="AA10" s="451"/>
      <c r="AB10" s="443"/>
    </row>
    <row r="11" spans="1:47" ht="33.75" customHeight="1" x14ac:dyDescent="0.2">
      <c r="A11" s="470"/>
      <c r="B11" s="471"/>
      <c r="C11" s="460"/>
      <c r="D11" s="460"/>
      <c r="E11" s="460"/>
      <c r="F11" s="464"/>
      <c r="G11" s="460"/>
      <c r="H11" s="460"/>
      <c r="I11" s="460"/>
      <c r="J11" s="462" t="s">
        <v>245</v>
      </c>
      <c r="K11" s="175">
        <v>0.25</v>
      </c>
      <c r="L11" s="82" t="s">
        <v>35</v>
      </c>
      <c r="M11" s="83">
        <v>0</v>
      </c>
      <c r="N11" s="83">
        <v>0.5</v>
      </c>
      <c r="O11" s="83">
        <v>1</v>
      </c>
      <c r="P11" s="100">
        <v>1</v>
      </c>
      <c r="Q11" s="6">
        <f t="shared" si="0"/>
        <v>0</v>
      </c>
      <c r="R11" s="6">
        <f t="shared" si="1"/>
        <v>0.125</v>
      </c>
      <c r="S11" s="6">
        <f t="shared" si="2"/>
        <v>0.25</v>
      </c>
      <c r="T11" s="6">
        <f t="shared" si="3"/>
        <v>0.25</v>
      </c>
      <c r="U11" s="149">
        <f t="shared" si="4"/>
        <v>0.25</v>
      </c>
      <c r="V11" s="310"/>
      <c r="W11" s="310"/>
      <c r="X11" s="310"/>
      <c r="Y11" s="310"/>
      <c r="Z11" s="451"/>
      <c r="AA11" s="451"/>
      <c r="AB11" s="443"/>
    </row>
    <row r="12" spans="1:47" ht="33.75" customHeight="1" x14ac:dyDescent="0.2">
      <c r="A12" s="470"/>
      <c r="B12" s="471"/>
      <c r="C12" s="460"/>
      <c r="D12" s="460"/>
      <c r="E12" s="460"/>
      <c r="F12" s="464"/>
      <c r="G12" s="460"/>
      <c r="H12" s="460"/>
      <c r="I12" s="460"/>
      <c r="J12" s="462"/>
      <c r="K12" s="173">
        <v>0.25</v>
      </c>
      <c r="L12" s="172" t="s">
        <v>39</v>
      </c>
      <c r="M12" s="84">
        <f>'[2]I TRIM - PA 2022'!O148</f>
        <v>0</v>
      </c>
      <c r="N12" s="84">
        <v>0.5</v>
      </c>
      <c r="O12" s="84">
        <v>0</v>
      </c>
      <c r="P12" s="101">
        <v>0</v>
      </c>
      <c r="Q12" s="165">
        <f t="shared" si="0"/>
        <v>0</v>
      </c>
      <c r="R12" s="165">
        <f t="shared" si="1"/>
        <v>0.125</v>
      </c>
      <c r="S12" s="165">
        <f t="shared" si="2"/>
        <v>0</v>
      </c>
      <c r="T12" s="165">
        <f t="shared" si="3"/>
        <v>0</v>
      </c>
      <c r="U12" s="166">
        <f t="shared" si="4"/>
        <v>0.125</v>
      </c>
      <c r="V12" s="310"/>
      <c r="W12" s="310"/>
      <c r="X12" s="310"/>
      <c r="Y12" s="310"/>
      <c r="Z12" s="451"/>
      <c r="AA12" s="451"/>
      <c r="AB12" s="443"/>
    </row>
    <row r="13" spans="1:47" ht="33.75" customHeight="1" x14ac:dyDescent="0.2">
      <c r="A13" s="470"/>
      <c r="B13" s="471"/>
      <c r="C13" s="460"/>
      <c r="D13" s="460"/>
      <c r="E13" s="460"/>
      <c r="F13" s="464"/>
      <c r="G13" s="460"/>
      <c r="H13" s="460"/>
      <c r="I13" s="460"/>
      <c r="J13" s="462" t="s">
        <v>246</v>
      </c>
      <c r="K13" s="175">
        <v>0.25</v>
      </c>
      <c r="L13" s="82" t="s">
        <v>35</v>
      </c>
      <c r="M13" s="83">
        <v>0</v>
      </c>
      <c r="N13" s="83">
        <v>0</v>
      </c>
      <c r="O13" s="83">
        <v>0</v>
      </c>
      <c r="P13" s="100">
        <v>1</v>
      </c>
      <c r="Q13" s="6">
        <f t="shared" si="0"/>
        <v>0</v>
      </c>
      <c r="R13" s="6">
        <f t="shared" si="1"/>
        <v>0</v>
      </c>
      <c r="S13" s="6">
        <f t="shared" si="2"/>
        <v>0</v>
      </c>
      <c r="T13" s="6">
        <f t="shared" si="3"/>
        <v>0.25</v>
      </c>
      <c r="U13" s="149">
        <f t="shared" si="4"/>
        <v>0.25</v>
      </c>
      <c r="V13" s="310"/>
      <c r="W13" s="310"/>
      <c r="X13" s="310"/>
      <c r="Y13" s="310"/>
      <c r="Z13" s="451"/>
      <c r="AA13" s="451"/>
      <c r="AB13" s="443"/>
    </row>
    <row r="14" spans="1:47" ht="33.75" customHeight="1" x14ac:dyDescent="0.2">
      <c r="A14" s="470"/>
      <c r="B14" s="471"/>
      <c r="C14" s="460"/>
      <c r="D14" s="460"/>
      <c r="E14" s="460"/>
      <c r="F14" s="465"/>
      <c r="G14" s="460"/>
      <c r="H14" s="460"/>
      <c r="I14" s="460"/>
      <c r="J14" s="462"/>
      <c r="K14" s="173">
        <v>0.25</v>
      </c>
      <c r="L14" s="172" t="s">
        <v>39</v>
      </c>
      <c r="M14" s="84">
        <v>0</v>
      </c>
      <c r="N14" s="84">
        <v>0</v>
      </c>
      <c r="O14" s="84">
        <v>0</v>
      </c>
      <c r="P14" s="101">
        <v>0</v>
      </c>
      <c r="Q14" s="165">
        <f t="shared" si="0"/>
        <v>0</v>
      </c>
      <c r="R14" s="165">
        <f t="shared" si="1"/>
        <v>0</v>
      </c>
      <c r="S14" s="165">
        <f t="shared" si="2"/>
        <v>0</v>
      </c>
      <c r="T14" s="165">
        <f t="shared" si="3"/>
        <v>0</v>
      </c>
      <c r="U14" s="166">
        <f t="shared" si="4"/>
        <v>0</v>
      </c>
      <c r="V14" s="311"/>
      <c r="W14" s="311"/>
      <c r="X14" s="311"/>
      <c r="Y14" s="311"/>
      <c r="Z14" s="451"/>
      <c r="AA14" s="451"/>
      <c r="AB14" s="443"/>
    </row>
    <row r="15" spans="1:47" ht="56.25" customHeight="1" x14ac:dyDescent="0.2">
      <c r="A15" s="470"/>
      <c r="B15" s="471"/>
      <c r="C15" s="460" t="s">
        <v>247</v>
      </c>
      <c r="D15" s="462" t="s">
        <v>248</v>
      </c>
      <c r="E15" s="453" t="s">
        <v>249</v>
      </c>
      <c r="F15" s="454">
        <v>24</v>
      </c>
      <c r="G15" s="460" t="s">
        <v>250</v>
      </c>
      <c r="H15" s="460" t="s">
        <v>251</v>
      </c>
      <c r="I15" s="457">
        <f>W15</f>
        <v>0.4</v>
      </c>
      <c r="J15" s="452" t="s">
        <v>252</v>
      </c>
      <c r="K15" s="208">
        <v>0.15</v>
      </c>
      <c r="L15" s="82" t="s">
        <v>35</v>
      </c>
      <c r="M15" s="83">
        <v>1</v>
      </c>
      <c r="N15" s="83">
        <v>1</v>
      </c>
      <c r="O15" s="83">
        <v>1</v>
      </c>
      <c r="P15" s="100">
        <v>1</v>
      </c>
      <c r="Q15" s="6">
        <f t="shared" si="0"/>
        <v>0.15</v>
      </c>
      <c r="R15" s="6">
        <f t="shared" si="1"/>
        <v>0.15</v>
      </c>
      <c r="S15" s="6">
        <f t="shared" si="2"/>
        <v>0.15</v>
      </c>
      <c r="T15" s="6">
        <f t="shared" si="3"/>
        <v>0.15</v>
      </c>
      <c r="U15" s="149">
        <f t="shared" si="4"/>
        <v>0.15</v>
      </c>
      <c r="V15" s="309">
        <f>+Q16+Q18+Q20+Q22</f>
        <v>0.30000000000000004</v>
      </c>
      <c r="W15" s="309">
        <f t="shared" ref="W15:Y15" si="6">+R16+R18+R20+R22</f>
        <v>0.4</v>
      </c>
      <c r="X15" s="309">
        <f t="shared" si="6"/>
        <v>0</v>
      </c>
      <c r="Y15" s="309">
        <f t="shared" si="6"/>
        <v>0</v>
      </c>
      <c r="Z15" s="451" t="s">
        <v>236</v>
      </c>
      <c r="AA15" s="451" t="s">
        <v>253</v>
      </c>
      <c r="AB15" s="443"/>
    </row>
    <row r="16" spans="1:47" ht="57" customHeight="1" x14ac:dyDescent="0.2">
      <c r="A16" s="470"/>
      <c r="B16" s="471"/>
      <c r="C16" s="460"/>
      <c r="D16" s="462"/>
      <c r="E16" s="453"/>
      <c r="F16" s="455"/>
      <c r="G16" s="460"/>
      <c r="H16" s="460"/>
      <c r="I16" s="457"/>
      <c r="J16" s="452"/>
      <c r="K16" s="174">
        <v>0.15</v>
      </c>
      <c r="L16" s="172" t="s">
        <v>39</v>
      </c>
      <c r="M16" s="84">
        <v>0</v>
      </c>
      <c r="N16" s="84">
        <v>0</v>
      </c>
      <c r="O16" s="84">
        <v>0</v>
      </c>
      <c r="P16" s="101">
        <v>0</v>
      </c>
      <c r="Q16" s="165">
        <f t="shared" si="0"/>
        <v>0</v>
      </c>
      <c r="R16" s="165">
        <f t="shared" si="1"/>
        <v>0</v>
      </c>
      <c r="S16" s="165">
        <f t="shared" si="2"/>
        <v>0</v>
      </c>
      <c r="T16" s="165">
        <f t="shared" si="3"/>
        <v>0</v>
      </c>
      <c r="U16" s="166">
        <f t="shared" si="4"/>
        <v>0</v>
      </c>
      <c r="V16" s="310"/>
      <c r="W16" s="310"/>
      <c r="X16" s="310"/>
      <c r="Y16" s="310"/>
      <c r="Z16" s="451"/>
      <c r="AA16" s="451"/>
      <c r="AB16" s="443"/>
    </row>
    <row r="17" spans="1:28" ht="57.75" customHeight="1" x14ac:dyDescent="0.2">
      <c r="A17" s="470"/>
      <c r="B17" s="471"/>
      <c r="C17" s="460"/>
      <c r="D17" s="462"/>
      <c r="E17" s="453"/>
      <c r="F17" s="455"/>
      <c r="G17" s="460"/>
      <c r="H17" s="460"/>
      <c r="I17" s="457"/>
      <c r="J17" s="452" t="s">
        <v>254</v>
      </c>
      <c r="K17" s="209">
        <v>0.2</v>
      </c>
      <c r="L17" s="82" t="s">
        <v>35</v>
      </c>
      <c r="M17" s="227">
        <v>1</v>
      </c>
      <c r="N17" s="227">
        <v>1</v>
      </c>
      <c r="O17" s="227">
        <v>1</v>
      </c>
      <c r="P17" s="228">
        <v>1</v>
      </c>
      <c r="Q17" s="6">
        <f t="shared" si="0"/>
        <v>0.2</v>
      </c>
      <c r="R17" s="6">
        <f t="shared" si="1"/>
        <v>0.2</v>
      </c>
      <c r="S17" s="6">
        <f t="shared" si="2"/>
        <v>0.2</v>
      </c>
      <c r="T17" s="6">
        <f t="shared" si="3"/>
        <v>0.2</v>
      </c>
      <c r="U17" s="149">
        <f t="shared" si="4"/>
        <v>0.2</v>
      </c>
      <c r="V17" s="310"/>
      <c r="W17" s="310"/>
      <c r="X17" s="310"/>
      <c r="Y17" s="310"/>
      <c r="Z17" s="451"/>
      <c r="AA17" s="451"/>
      <c r="AB17" s="443"/>
    </row>
    <row r="18" spans="1:28" ht="56.25" customHeight="1" x14ac:dyDescent="0.2">
      <c r="A18" s="470"/>
      <c r="B18" s="471"/>
      <c r="C18" s="460"/>
      <c r="D18" s="462"/>
      <c r="E18" s="453"/>
      <c r="F18" s="455"/>
      <c r="G18" s="460"/>
      <c r="H18" s="460"/>
      <c r="I18" s="457"/>
      <c r="J18" s="452"/>
      <c r="K18" s="210">
        <v>0.2</v>
      </c>
      <c r="L18" s="172" t="s">
        <v>39</v>
      </c>
      <c r="M18" s="84">
        <v>1</v>
      </c>
      <c r="N18" s="84">
        <v>1</v>
      </c>
      <c r="O18" s="84">
        <v>0</v>
      </c>
      <c r="P18" s="101">
        <v>0</v>
      </c>
      <c r="Q18" s="165">
        <f t="shared" si="0"/>
        <v>0.2</v>
      </c>
      <c r="R18" s="165">
        <f t="shared" si="1"/>
        <v>0.2</v>
      </c>
      <c r="S18" s="165">
        <f t="shared" si="2"/>
        <v>0</v>
      </c>
      <c r="T18" s="165">
        <f t="shared" si="3"/>
        <v>0</v>
      </c>
      <c r="U18" s="166">
        <f t="shared" si="4"/>
        <v>0.2</v>
      </c>
      <c r="V18" s="310"/>
      <c r="W18" s="310"/>
      <c r="X18" s="310"/>
      <c r="Y18" s="310"/>
      <c r="Z18" s="451"/>
      <c r="AA18" s="451"/>
      <c r="AB18" s="443"/>
    </row>
    <row r="19" spans="1:28" ht="48.75" customHeight="1" x14ac:dyDescent="0.2">
      <c r="A19" s="470"/>
      <c r="B19" s="471"/>
      <c r="C19" s="460"/>
      <c r="D19" s="462"/>
      <c r="E19" s="453"/>
      <c r="F19" s="455"/>
      <c r="G19" s="460"/>
      <c r="H19" s="460"/>
      <c r="I19" s="457"/>
      <c r="J19" s="452" t="s">
        <v>255</v>
      </c>
      <c r="K19" s="209">
        <v>0.4</v>
      </c>
      <c r="L19" s="82" t="s">
        <v>35</v>
      </c>
      <c r="M19" s="83">
        <v>0</v>
      </c>
      <c r="N19" s="83">
        <v>0.5</v>
      </c>
      <c r="O19" s="83">
        <v>1</v>
      </c>
      <c r="P19" s="100">
        <v>1</v>
      </c>
      <c r="Q19" s="6">
        <f t="shared" si="0"/>
        <v>0</v>
      </c>
      <c r="R19" s="6">
        <f t="shared" si="1"/>
        <v>0.2</v>
      </c>
      <c r="S19" s="6">
        <f t="shared" si="2"/>
        <v>0.4</v>
      </c>
      <c r="T19" s="6">
        <f t="shared" si="3"/>
        <v>0.4</v>
      </c>
      <c r="U19" s="149">
        <f t="shared" si="4"/>
        <v>0.4</v>
      </c>
      <c r="V19" s="310"/>
      <c r="W19" s="310"/>
      <c r="X19" s="310"/>
      <c r="Y19" s="310"/>
      <c r="Z19" s="451"/>
      <c r="AA19" s="451"/>
      <c r="AB19" s="443"/>
    </row>
    <row r="20" spans="1:28" ht="46.5" customHeight="1" x14ac:dyDescent="0.2">
      <c r="A20" s="470"/>
      <c r="B20" s="471"/>
      <c r="C20" s="460"/>
      <c r="D20" s="462"/>
      <c r="E20" s="453"/>
      <c r="F20" s="455"/>
      <c r="G20" s="460"/>
      <c r="H20" s="460"/>
      <c r="I20" s="457"/>
      <c r="J20" s="452"/>
      <c r="K20" s="210">
        <v>0.4</v>
      </c>
      <c r="L20" s="172" t="s">
        <v>39</v>
      </c>
      <c r="M20" s="84">
        <v>0.25</v>
      </c>
      <c r="N20" s="84">
        <v>0.5</v>
      </c>
      <c r="O20" s="84">
        <v>0</v>
      </c>
      <c r="P20" s="101">
        <v>0</v>
      </c>
      <c r="Q20" s="165">
        <f t="shared" si="0"/>
        <v>0.1</v>
      </c>
      <c r="R20" s="165">
        <f t="shared" si="1"/>
        <v>0.2</v>
      </c>
      <c r="S20" s="165">
        <f t="shared" si="2"/>
        <v>0</v>
      </c>
      <c r="T20" s="165">
        <f t="shared" si="3"/>
        <v>0</v>
      </c>
      <c r="U20" s="166">
        <f t="shared" si="4"/>
        <v>0.2</v>
      </c>
      <c r="V20" s="310"/>
      <c r="W20" s="310"/>
      <c r="X20" s="310"/>
      <c r="Y20" s="310"/>
      <c r="Z20" s="451"/>
      <c r="AA20" s="451"/>
      <c r="AB20" s="443"/>
    </row>
    <row r="21" spans="1:28" ht="33.75" customHeight="1" x14ac:dyDescent="0.2">
      <c r="A21" s="470"/>
      <c r="B21" s="471"/>
      <c r="C21" s="460"/>
      <c r="D21" s="462"/>
      <c r="E21" s="453"/>
      <c r="F21" s="455"/>
      <c r="G21" s="460"/>
      <c r="H21" s="460"/>
      <c r="I21" s="457"/>
      <c r="J21" s="452" t="s">
        <v>256</v>
      </c>
      <c r="K21" s="208">
        <v>0.25</v>
      </c>
      <c r="L21" s="82" t="s">
        <v>35</v>
      </c>
      <c r="M21" s="83">
        <f>'[2]I TRIM - PA 2022'!O155</f>
        <v>0</v>
      </c>
      <c r="N21" s="83">
        <v>0</v>
      </c>
      <c r="O21" s="83">
        <v>0.25</v>
      </c>
      <c r="P21" s="100">
        <v>1</v>
      </c>
      <c r="Q21" s="6">
        <f t="shared" si="0"/>
        <v>0</v>
      </c>
      <c r="R21" s="6">
        <f t="shared" si="1"/>
        <v>0</v>
      </c>
      <c r="S21" s="6">
        <f t="shared" si="2"/>
        <v>6.25E-2</v>
      </c>
      <c r="T21" s="6">
        <f t="shared" si="3"/>
        <v>0.25</v>
      </c>
      <c r="U21" s="149">
        <f t="shared" si="4"/>
        <v>0.25</v>
      </c>
      <c r="V21" s="310"/>
      <c r="W21" s="310"/>
      <c r="X21" s="310"/>
      <c r="Y21" s="310"/>
      <c r="Z21" s="451"/>
      <c r="AA21" s="451"/>
      <c r="AB21" s="443"/>
    </row>
    <row r="22" spans="1:28" ht="33.75" customHeight="1" x14ac:dyDescent="0.2">
      <c r="A22" s="470"/>
      <c r="B22" s="471"/>
      <c r="C22" s="460"/>
      <c r="D22" s="462"/>
      <c r="E22" s="453"/>
      <c r="F22" s="456"/>
      <c r="G22" s="460"/>
      <c r="H22" s="460"/>
      <c r="I22" s="457"/>
      <c r="J22" s="452"/>
      <c r="K22" s="174">
        <v>0.25</v>
      </c>
      <c r="L22" s="172" t="s">
        <v>39</v>
      </c>
      <c r="M22" s="84">
        <f>'[2]I TRIM - PA 2022'!O156</f>
        <v>0</v>
      </c>
      <c r="N22" s="84">
        <v>0</v>
      </c>
      <c r="O22" s="84">
        <v>0</v>
      </c>
      <c r="P22" s="101">
        <v>0</v>
      </c>
      <c r="Q22" s="165">
        <f t="shared" si="0"/>
        <v>0</v>
      </c>
      <c r="R22" s="165">
        <f t="shared" si="1"/>
        <v>0</v>
      </c>
      <c r="S22" s="165">
        <f t="shared" si="2"/>
        <v>0</v>
      </c>
      <c r="T22" s="165">
        <f t="shared" si="3"/>
        <v>0</v>
      </c>
      <c r="U22" s="166">
        <f t="shared" si="4"/>
        <v>0</v>
      </c>
      <c r="V22" s="311"/>
      <c r="W22" s="311"/>
      <c r="X22" s="311"/>
      <c r="Y22" s="311"/>
      <c r="Z22" s="451"/>
      <c r="AA22" s="451"/>
      <c r="AB22" s="443"/>
    </row>
    <row r="23" spans="1:28" ht="33.75" customHeight="1" x14ac:dyDescent="0.2">
      <c r="A23" s="470"/>
      <c r="B23" s="471"/>
      <c r="C23" s="460" t="s">
        <v>257</v>
      </c>
      <c r="D23" s="460" t="s">
        <v>258</v>
      </c>
      <c r="E23" s="453" t="s">
        <v>259</v>
      </c>
      <c r="F23" s="454">
        <v>25</v>
      </c>
      <c r="G23" s="453" t="s">
        <v>260</v>
      </c>
      <c r="H23" s="453" t="s">
        <v>261</v>
      </c>
      <c r="I23" s="457">
        <f>W23</f>
        <v>0</v>
      </c>
      <c r="J23" s="452" t="s">
        <v>262</v>
      </c>
      <c r="K23" s="215">
        <v>0.5</v>
      </c>
      <c r="L23" s="82" t="s">
        <v>35</v>
      </c>
      <c r="M23" s="83">
        <v>0</v>
      </c>
      <c r="N23" s="217">
        <v>0.4</v>
      </c>
      <c r="O23" s="217">
        <v>0.8</v>
      </c>
      <c r="P23" s="100">
        <v>1</v>
      </c>
      <c r="Q23" s="6">
        <f t="shared" si="0"/>
        <v>0</v>
      </c>
      <c r="R23" s="6">
        <f t="shared" si="1"/>
        <v>0.2</v>
      </c>
      <c r="S23" s="6">
        <f t="shared" si="2"/>
        <v>0.4</v>
      </c>
      <c r="T23" s="6">
        <f t="shared" si="3"/>
        <v>0.5</v>
      </c>
      <c r="U23" s="149">
        <f t="shared" si="4"/>
        <v>0.5</v>
      </c>
      <c r="V23" s="309">
        <f>+Q24+Q26+Q28</f>
        <v>0</v>
      </c>
      <c r="W23" s="309">
        <f t="shared" ref="W23:Y23" si="7">+R24+R26+R28</f>
        <v>0</v>
      </c>
      <c r="X23" s="309">
        <f t="shared" si="7"/>
        <v>0</v>
      </c>
      <c r="Y23" s="309">
        <f t="shared" si="7"/>
        <v>0</v>
      </c>
      <c r="Z23" s="402" t="s">
        <v>232</v>
      </c>
      <c r="AA23" s="461" t="s">
        <v>263</v>
      </c>
      <c r="AB23" s="443"/>
    </row>
    <row r="24" spans="1:28" ht="33.75" customHeight="1" x14ac:dyDescent="0.2">
      <c r="A24" s="470"/>
      <c r="B24" s="471"/>
      <c r="C24" s="460"/>
      <c r="D24" s="460"/>
      <c r="E24" s="453"/>
      <c r="F24" s="455"/>
      <c r="G24" s="453"/>
      <c r="H24" s="453"/>
      <c r="I24" s="457"/>
      <c r="J24" s="452"/>
      <c r="K24" s="176">
        <v>0.5</v>
      </c>
      <c r="L24" s="172" t="s">
        <v>39</v>
      </c>
      <c r="M24" s="84">
        <v>0</v>
      </c>
      <c r="N24" s="84">
        <v>0</v>
      </c>
      <c r="O24" s="84">
        <v>0</v>
      </c>
      <c r="P24" s="101">
        <v>0</v>
      </c>
      <c r="Q24" s="165">
        <f t="shared" si="0"/>
        <v>0</v>
      </c>
      <c r="R24" s="165">
        <f t="shared" si="1"/>
        <v>0</v>
      </c>
      <c r="S24" s="165">
        <f t="shared" si="2"/>
        <v>0</v>
      </c>
      <c r="T24" s="165">
        <f t="shared" si="3"/>
        <v>0</v>
      </c>
      <c r="U24" s="166">
        <f t="shared" si="4"/>
        <v>0</v>
      </c>
      <c r="V24" s="310"/>
      <c r="W24" s="310"/>
      <c r="X24" s="310"/>
      <c r="Y24" s="310"/>
      <c r="Z24" s="399"/>
      <c r="AA24" s="461"/>
      <c r="AB24" s="443"/>
    </row>
    <row r="25" spans="1:28" ht="49.5" customHeight="1" x14ac:dyDescent="0.2">
      <c r="A25" s="470"/>
      <c r="B25" s="471"/>
      <c r="C25" s="460"/>
      <c r="D25" s="460"/>
      <c r="E25" s="453"/>
      <c r="F25" s="455"/>
      <c r="G25" s="453"/>
      <c r="H25" s="453"/>
      <c r="I25" s="457"/>
      <c r="J25" s="452" t="s">
        <v>264</v>
      </c>
      <c r="K25" s="215">
        <v>0.25</v>
      </c>
      <c r="L25" s="82" t="s">
        <v>35</v>
      </c>
      <c r="M25" s="83">
        <v>0</v>
      </c>
      <c r="N25" s="83">
        <v>0.2</v>
      </c>
      <c r="O25" s="83">
        <v>0.4</v>
      </c>
      <c r="P25" s="100">
        <v>1</v>
      </c>
      <c r="Q25" s="6">
        <f t="shared" si="0"/>
        <v>0</v>
      </c>
      <c r="R25" s="6">
        <f t="shared" si="1"/>
        <v>0.05</v>
      </c>
      <c r="S25" s="6">
        <f t="shared" si="2"/>
        <v>0.1</v>
      </c>
      <c r="T25" s="6">
        <f t="shared" si="3"/>
        <v>0.25</v>
      </c>
      <c r="U25" s="149">
        <f t="shared" si="4"/>
        <v>0.25</v>
      </c>
      <c r="V25" s="310"/>
      <c r="W25" s="310"/>
      <c r="X25" s="310"/>
      <c r="Y25" s="310"/>
      <c r="Z25" s="402" t="s">
        <v>265</v>
      </c>
      <c r="AA25" s="461"/>
      <c r="AB25" s="443"/>
    </row>
    <row r="26" spans="1:28" ht="47.25" customHeight="1" x14ac:dyDescent="0.2">
      <c r="A26" s="470"/>
      <c r="B26" s="471"/>
      <c r="C26" s="460"/>
      <c r="D26" s="460"/>
      <c r="E26" s="453"/>
      <c r="F26" s="455"/>
      <c r="G26" s="453"/>
      <c r="H26" s="453"/>
      <c r="I26" s="457"/>
      <c r="J26" s="452"/>
      <c r="K26" s="176">
        <v>0.25</v>
      </c>
      <c r="L26" s="172" t="s">
        <v>39</v>
      </c>
      <c r="M26" s="84">
        <v>0</v>
      </c>
      <c r="N26" s="84">
        <v>0</v>
      </c>
      <c r="O26" s="84">
        <v>0</v>
      </c>
      <c r="P26" s="101">
        <v>0</v>
      </c>
      <c r="Q26" s="165">
        <f t="shared" si="0"/>
        <v>0</v>
      </c>
      <c r="R26" s="165">
        <f t="shared" si="1"/>
        <v>0</v>
      </c>
      <c r="S26" s="165">
        <f t="shared" si="2"/>
        <v>0</v>
      </c>
      <c r="T26" s="165">
        <f t="shared" si="3"/>
        <v>0</v>
      </c>
      <c r="U26" s="166">
        <f t="shared" si="4"/>
        <v>0</v>
      </c>
      <c r="V26" s="310"/>
      <c r="W26" s="310"/>
      <c r="X26" s="310"/>
      <c r="Y26" s="310"/>
      <c r="Z26" s="398"/>
      <c r="AA26" s="461"/>
      <c r="AB26" s="443"/>
    </row>
    <row r="27" spans="1:28" ht="33.75" customHeight="1" x14ac:dyDescent="0.2">
      <c r="A27" s="470"/>
      <c r="B27" s="471"/>
      <c r="C27" s="460"/>
      <c r="D27" s="460"/>
      <c r="E27" s="453"/>
      <c r="F27" s="455"/>
      <c r="G27" s="453"/>
      <c r="H27" s="453"/>
      <c r="I27" s="457"/>
      <c r="J27" s="452" t="s">
        <v>266</v>
      </c>
      <c r="K27" s="215">
        <v>0.25</v>
      </c>
      <c r="L27" s="82" t="s">
        <v>35</v>
      </c>
      <c r="M27" s="83">
        <v>0</v>
      </c>
      <c r="N27" s="83">
        <v>0</v>
      </c>
      <c r="O27" s="83">
        <v>0.5</v>
      </c>
      <c r="P27" s="100">
        <v>1</v>
      </c>
      <c r="Q27" s="6">
        <f t="shared" si="0"/>
        <v>0</v>
      </c>
      <c r="R27" s="6">
        <f t="shared" si="1"/>
        <v>0</v>
      </c>
      <c r="S27" s="6">
        <f t="shared" si="2"/>
        <v>0.125</v>
      </c>
      <c r="T27" s="6">
        <f t="shared" si="3"/>
        <v>0.25</v>
      </c>
      <c r="U27" s="149">
        <f t="shared" si="4"/>
        <v>0.25</v>
      </c>
      <c r="V27" s="310"/>
      <c r="W27" s="310"/>
      <c r="X27" s="310"/>
      <c r="Y27" s="310"/>
      <c r="Z27" s="398"/>
      <c r="AA27" s="461"/>
      <c r="AB27" s="443"/>
    </row>
    <row r="28" spans="1:28" ht="63.6" customHeight="1" x14ac:dyDescent="0.2">
      <c r="A28" s="470"/>
      <c r="B28" s="471"/>
      <c r="C28" s="460"/>
      <c r="D28" s="460"/>
      <c r="E28" s="453"/>
      <c r="F28" s="456"/>
      <c r="G28" s="453"/>
      <c r="H28" s="453"/>
      <c r="I28" s="457"/>
      <c r="J28" s="452"/>
      <c r="K28" s="176">
        <v>0.25</v>
      </c>
      <c r="L28" s="172" t="s">
        <v>39</v>
      </c>
      <c r="M28" s="84">
        <v>0</v>
      </c>
      <c r="N28" s="84">
        <v>0</v>
      </c>
      <c r="O28" s="84">
        <v>0</v>
      </c>
      <c r="P28" s="101">
        <v>0</v>
      </c>
      <c r="Q28" s="165">
        <f t="shared" si="0"/>
        <v>0</v>
      </c>
      <c r="R28" s="165">
        <f t="shared" si="1"/>
        <v>0</v>
      </c>
      <c r="S28" s="165">
        <f t="shared" si="2"/>
        <v>0</v>
      </c>
      <c r="T28" s="165">
        <f t="shared" si="3"/>
        <v>0</v>
      </c>
      <c r="U28" s="166">
        <f t="shared" si="4"/>
        <v>0</v>
      </c>
      <c r="V28" s="311"/>
      <c r="W28" s="311"/>
      <c r="X28" s="311"/>
      <c r="Y28" s="311"/>
      <c r="Z28" s="399"/>
      <c r="AA28" s="461"/>
      <c r="AB28" s="443"/>
    </row>
    <row r="29" spans="1:28" ht="33.75" customHeight="1" x14ac:dyDescent="0.2">
      <c r="A29" s="470"/>
      <c r="B29" s="471"/>
      <c r="C29" s="458" t="s">
        <v>267</v>
      </c>
      <c r="D29" s="459" t="s">
        <v>268</v>
      </c>
      <c r="E29" s="453" t="s">
        <v>269</v>
      </c>
      <c r="F29" s="454">
        <v>26</v>
      </c>
      <c r="G29" s="453" t="s">
        <v>270</v>
      </c>
      <c r="H29" s="453" t="s">
        <v>271</v>
      </c>
      <c r="I29" s="457">
        <f>W29</f>
        <v>0.33999999999999997</v>
      </c>
      <c r="J29" s="452" t="s">
        <v>272</v>
      </c>
      <c r="K29" s="174">
        <v>0.3</v>
      </c>
      <c r="L29" s="82" t="s">
        <v>35</v>
      </c>
      <c r="M29" s="83">
        <v>0.1</v>
      </c>
      <c r="N29" s="83">
        <v>0.3</v>
      </c>
      <c r="O29" s="83">
        <v>1</v>
      </c>
      <c r="P29" s="100">
        <v>0</v>
      </c>
      <c r="Q29" s="6">
        <f t="shared" si="0"/>
        <v>0.03</v>
      </c>
      <c r="R29" s="6">
        <f t="shared" si="1"/>
        <v>0.09</v>
      </c>
      <c r="S29" s="6">
        <f t="shared" si="2"/>
        <v>0.3</v>
      </c>
      <c r="T29" s="6">
        <f t="shared" si="3"/>
        <v>0</v>
      </c>
      <c r="U29" s="149">
        <f t="shared" si="4"/>
        <v>0.3</v>
      </c>
      <c r="V29" s="309">
        <f>+Q30+Q32+Q34</f>
        <v>0.03</v>
      </c>
      <c r="W29" s="309">
        <f t="shared" ref="W29:Y29" si="8">+R30+R32+R34</f>
        <v>0.33999999999999997</v>
      </c>
      <c r="X29" s="309">
        <f t="shared" si="8"/>
        <v>0</v>
      </c>
      <c r="Y29" s="309">
        <f t="shared" si="8"/>
        <v>0</v>
      </c>
      <c r="Z29" s="451" t="s">
        <v>236</v>
      </c>
      <c r="AA29" s="451" t="s">
        <v>273</v>
      </c>
      <c r="AB29" s="443"/>
    </row>
    <row r="30" spans="1:28" ht="33.75" customHeight="1" x14ac:dyDescent="0.2">
      <c r="A30" s="470"/>
      <c r="B30" s="471"/>
      <c r="C30" s="458"/>
      <c r="D30" s="459"/>
      <c r="E30" s="453"/>
      <c r="F30" s="455"/>
      <c r="G30" s="453"/>
      <c r="H30" s="453"/>
      <c r="I30" s="457"/>
      <c r="J30" s="452"/>
      <c r="K30" s="176">
        <v>0.3</v>
      </c>
      <c r="L30" s="172" t="s">
        <v>39</v>
      </c>
      <c r="M30" s="84">
        <v>0.1</v>
      </c>
      <c r="N30" s="84">
        <v>1</v>
      </c>
      <c r="O30" s="84">
        <v>0</v>
      </c>
      <c r="P30" s="101">
        <v>0</v>
      </c>
      <c r="Q30" s="165">
        <f t="shared" si="0"/>
        <v>0.03</v>
      </c>
      <c r="R30" s="165">
        <f t="shared" si="1"/>
        <v>0.3</v>
      </c>
      <c r="S30" s="165">
        <f t="shared" si="2"/>
        <v>0</v>
      </c>
      <c r="T30" s="165">
        <f t="shared" si="3"/>
        <v>0</v>
      </c>
      <c r="U30" s="166">
        <f t="shared" si="4"/>
        <v>0.3</v>
      </c>
      <c r="V30" s="310"/>
      <c r="W30" s="310"/>
      <c r="X30" s="310"/>
      <c r="Y30" s="310"/>
      <c r="Z30" s="451"/>
      <c r="AA30" s="451"/>
      <c r="AB30" s="443"/>
    </row>
    <row r="31" spans="1:28" ht="33.75" customHeight="1" x14ac:dyDescent="0.2">
      <c r="A31" s="470"/>
      <c r="B31" s="471"/>
      <c r="C31" s="458"/>
      <c r="D31" s="459"/>
      <c r="E31" s="453"/>
      <c r="F31" s="455"/>
      <c r="G31" s="453"/>
      <c r="H31" s="453"/>
      <c r="I31" s="457"/>
      <c r="J31" s="452" t="s">
        <v>274</v>
      </c>
      <c r="K31" s="174">
        <v>0.2</v>
      </c>
      <c r="L31" s="82" t="s">
        <v>35</v>
      </c>
      <c r="M31" s="83">
        <f>'[2]I TRIM - PA 2022'!O167</f>
        <v>0</v>
      </c>
      <c r="N31" s="83">
        <v>0.2</v>
      </c>
      <c r="O31" s="83">
        <v>0.5</v>
      </c>
      <c r="P31" s="100">
        <v>1</v>
      </c>
      <c r="Q31" s="6">
        <f t="shared" si="0"/>
        <v>0</v>
      </c>
      <c r="R31" s="6">
        <f t="shared" si="1"/>
        <v>4.0000000000000008E-2</v>
      </c>
      <c r="S31" s="6">
        <f t="shared" si="2"/>
        <v>0.1</v>
      </c>
      <c r="T31" s="6">
        <f t="shared" si="3"/>
        <v>0.2</v>
      </c>
      <c r="U31" s="149">
        <f t="shared" si="4"/>
        <v>0.2</v>
      </c>
      <c r="V31" s="310"/>
      <c r="W31" s="310"/>
      <c r="X31" s="310"/>
      <c r="Y31" s="310"/>
      <c r="Z31" s="451"/>
      <c r="AA31" s="451"/>
      <c r="AB31" s="443"/>
    </row>
    <row r="32" spans="1:28" ht="33.75" customHeight="1" x14ac:dyDescent="0.2">
      <c r="A32" s="470"/>
      <c r="B32" s="471"/>
      <c r="C32" s="458"/>
      <c r="D32" s="459"/>
      <c r="E32" s="453"/>
      <c r="F32" s="455"/>
      <c r="G32" s="453"/>
      <c r="H32" s="453"/>
      <c r="I32" s="457"/>
      <c r="J32" s="452"/>
      <c r="K32" s="176">
        <v>0.2</v>
      </c>
      <c r="L32" s="172" t="s">
        <v>39</v>
      </c>
      <c r="M32" s="84">
        <v>0</v>
      </c>
      <c r="N32" s="84">
        <v>0.2</v>
      </c>
      <c r="O32" s="84">
        <v>0</v>
      </c>
      <c r="P32" s="101">
        <v>0</v>
      </c>
      <c r="Q32" s="165">
        <f t="shared" si="0"/>
        <v>0</v>
      </c>
      <c r="R32" s="165">
        <f t="shared" si="1"/>
        <v>4.0000000000000008E-2</v>
      </c>
      <c r="S32" s="165">
        <f t="shared" si="2"/>
        <v>0</v>
      </c>
      <c r="T32" s="165">
        <f t="shared" si="3"/>
        <v>0</v>
      </c>
      <c r="U32" s="166">
        <f t="shared" si="4"/>
        <v>4.0000000000000008E-2</v>
      </c>
      <c r="V32" s="310"/>
      <c r="W32" s="310"/>
      <c r="X32" s="310"/>
      <c r="Y32" s="310"/>
      <c r="Z32" s="451"/>
      <c r="AA32" s="451"/>
      <c r="AB32" s="443"/>
    </row>
    <row r="33" spans="1:28" ht="33.75" customHeight="1" x14ac:dyDescent="0.2">
      <c r="A33" s="470"/>
      <c r="B33" s="471"/>
      <c r="C33" s="458"/>
      <c r="D33" s="459"/>
      <c r="E33" s="453"/>
      <c r="F33" s="455"/>
      <c r="G33" s="453"/>
      <c r="H33" s="453"/>
      <c r="I33" s="457"/>
      <c r="J33" s="452" t="s">
        <v>275</v>
      </c>
      <c r="K33" s="174">
        <v>0.5</v>
      </c>
      <c r="L33" s="82" t="s">
        <v>35</v>
      </c>
      <c r="M33" s="83">
        <f>'[2]I TRIM - PA 2022'!O169</f>
        <v>0</v>
      </c>
      <c r="N33" s="83">
        <v>0</v>
      </c>
      <c r="O33" s="83">
        <v>0</v>
      </c>
      <c r="P33" s="100">
        <v>1</v>
      </c>
      <c r="Q33" s="6">
        <f t="shared" si="0"/>
        <v>0</v>
      </c>
      <c r="R33" s="6">
        <f t="shared" si="1"/>
        <v>0</v>
      </c>
      <c r="S33" s="6">
        <f t="shared" si="2"/>
        <v>0</v>
      </c>
      <c r="T33" s="6">
        <f t="shared" si="3"/>
        <v>0.5</v>
      </c>
      <c r="U33" s="149">
        <f t="shared" si="4"/>
        <v>0.5</v>
      </c>
      <c r="V33" s="310"/>
      <c r="W33" s="310"/>
      <c r="X33" s="310"/>
      <c r="Y33" s="310"/>
      <c r="Z33" s="451"/>
      <c r="AA33" s="451"/>
      <c r="AB33" s="443"/>
    </row>
    <row r="34" spans="1:28" ht="33.75" customHeight="1" x14ac:dyDescent="0.2">
      <c r="A34" s="470"/>
      <c r="B34" s="471"/>
      <c r="C34" s="458"/>
      <c r="D34" s="459"/>
      <c r="E34" s="453"/>
      <c r="F34" s="456"/>
      <c r="G34" s="453"/>
      <c r="H34" s="453"/>
      <c r="I34" s="457"/>
      <c r="J34" s="452"/>
      <c r="K34" s="176">
        <v>0.5</v>
      </c>
      <c r="L34" s="172" t="s">
        <v>39</v>
      </c>
      <c r="M34" s="84">
        <v>0</v>
      </c>
      <c r="N34" s="84">
        <v>0</v>
      </c>
      <c r="O34" s="84">
        <v>0</v>
      </c>
      <c r="P34" s="101">
        <v>0</v>
      </c>
      <c r="Q34" s="165">
        <f t="shared" si="0"/>
        <v>0</v>
      </c>
      <c r="R34" s="165">
        <f t="shared" si="1"/>
        <v>0</v>
      </c>
      <c r="S34" s="165">
        <f t="shared" si="2"/>
        <v>0</v>
      </c>
      <c r="T34" s="165">
        <f t="shared" si="3"/>
        <v>0</v>
      </c>
      <c r="U34" s="166">
        <f t="shared" si="4"/>
        <v>0</v>
      </c>
      <c r="V34" s="311"/>
      <c r="W34" s="311"/>
      <c r="X34" s="311"/>
      <c r="Y34" s="311"/>
      <c r="Z34" s="451"/>
      <c r="AA34" s="451"/>
      <c r="AB34" s="443"/>
    </row>
    <row r="35" spans="1:28" ht="33.75" customHeight="1" x14ac:dyDescent="0.2">
      <c r="A35" s="470"/>
      <c r="B35" s="471"/>
      <c r="C35" s="453" t="s">
        <v>276</v>
      </c>
      <c r="D35" s="453" t="s">
        <v>277</v>
      </c>
      <c r="E35" s="453" t="s">
        <v>278</v>
      </c>
      <c r="F35" s="454">
        <v>27</v>
      </c>
      <c r="G35" s="453" t="s">
        <v>279</v>
      </c>
      <c r="H35" s="453" t="s">
        <v>280</v>
      </c>
      <c r="I35" s="457">
        <f>W35</f>
        <v>0.12</v>
      </c>
      <c r="J35" s="452" t="s">
        <v>281</v>
      </c>
      <c r="K35" s="174">
        <v>0.4</v>
      </c>
      <c r="L35" s="82" t="s">
        <v>35</v>
      </c>
      <c r="M35" s="83">
        <v>0.05</v>
      </c>
      <c r="N35" s="83">
        <v>0.4</v>
      </c>
      <c r="O35" s="83">
        <v>1</v>
      </c>
      <c r="P35" s="100">
        <v>1</v>
      </c>
      <c r="Q35" s="6">
        <f t="shared" si="0"/>
        <v>2.0000000000000004E-2</v>
      </c>
      <c r="R35" s="6">
        <f t="shared" si="1"/>
        <v>0.16000000000000003</v>
      </c>
      <c r="S35" s="6">
        <f t="shared" si="2"/>
        <v>0.4</v>
      </c>
      <c r="T35" s="6">
        <f t="shared" si="3"/>
        <v>0.4</v>
      </c>
      <c r="U35" s="149">
        <f t="shared" si="4"/>
        <v>0.4</v>
      </c>
      <c r="V35" s="309">
        <f>+Q36+Q38+Q40</f>
        <v>2.0000000000000004E-2</v>
      </c>
      <c r="W35" s="309">
        <f t="shared" ref="W35:Y35" si="9">+R36+R38+R40</f>
        <v>0.12</v>
      </c>
      <c r="X35" s="309">
        <f t="shared" si="9"/>
        <v>0</v>
      </c>
      <c r="Y35" s="309">
        <f t="shared" si="9"/>
        <v>0</v>
      </c>
      <c r="Z35" s="451" t="s">
        <v>282</v>
      </c>
      <c r="AA35" s="451" t="s">
        <v>283</v>
      </c>
      <c r="AB35" s="443"/>
    </row>
    <row r="36" spans="1:28" ht="33.75" customHeight="1" x14ac:dyDescent="0.2">
      <c r="A36" s="470"/>
      <c r="B36" s="471"/>
      <c r="C36" s="453"/>
      <c r="D36" s="453"/>
      <c r="E36" s="453"/>
      <c r="F36" s="455"/>
      <c r="G36" s="453"/>
      <c r="H36" s="453"/>
      <c r="I36" s="457"/>
      <c r="J36" s="452"/>
      <c r="K36" s="176">
        <v>0.4</v>
      </c>
      <c r="L36" s="172" t="s">
        <v>39</v>
      </c>
      <c r="M36" s="84">
        <v>0.05</v>
      </c>
      <c r="N36" s="84">
        <v>0.3</v>
      </c>
      <c r="O36" s="84">
        <v>0</v>
      </c>
      <c r="P36" s="101">
        <v>0</v>
      </c>
      <c r="Q36" s="165">
        <f t="shared" si="0"/>
        <v>2.0000000000000004E-2</v>
      </c>
      <c r="R36" s="165">
        <f t="shared" si="1"/>
        <v>0.12</v>
      </c>
      <c r="S36" s="165">
        <f t="shared" si="2"/>
        <v>0</v>
      </c>
      <c r="T36" s="165">
        <f t="shared" si="3"/>
        <v>0</v>
      </c>
      <c r="U36" s="166">
        <f t="shared" si="4"/>
        <v>0.12</v>
      </c>
      <c r="V36" s="310"/>
      <c r="W36" s="310"/>
      <c r="X36" s="310"/>
      <c r="Y36" s="310"/>
      <c r="Z36" s="451"/>
      <c r="AA36" s="451"/>
      <c r="AB36" s="443"/>
    </row>
    <row r="37" spans="1:28" ht="33.75" customHeight="1" x14ac:dyDescent="0.2">
      <c r="A37" s="470"/>
      <c r="B37" s="471"/>
      <c r="C37" s="453"/>
      <c r="D37" s="453"/>
      <c r="E37" s="453"/>
      <c r="F37" s="455"/>
      <c r="G37" s="453"/>
      <c r="H37" s="453"/>
      <c r="I37" s="457"/>
      <c r="J37" s="452" t="s">
        <v>284</v>
      </c>
      <c r="K37" s="174">
        <v>0.3</v>
      </c>
      <c r="L37" s="82" t="s">
        <v>35</v>
      </c>
      <c r="M37" s="83">
        <v>0</v>
      </c>
      <c r="N37" s="83">
        <v>0</v>
      </c>
      <c r="O37" s="83">
        <v>0.4</v>
      </c>
      <c r="P37" s="100">
        <v>1</v>
      </c>
      <c r="Q37" s="6">
        <f t="shared" si="0"/>
        <v>0</v>
      </c>
      <c r="R37" s="6">
        <f t="shared" si="1"/>
        <v>0</v>
      </c>
      <c r="S37" s="6">
        <f t="shared" si="2"/>
        <v>0.12</v>
      </c>
      <c r="T37" s="6">
        <f t="shared" si="3"/>
        <v>0.3</v>
      </c>
      <c r="U37" s="149">
        <f t="shared" si="4"/>
        <v>0.3</v>
      </c>
      <c r="V37" s="310"/>
      <c r="W37" s="310"/>
      <c r="X37" s="310"/>
      <c r="Y37" s="310"/>
      <c r="Z37" s="451"/>
      <c r="AA37" s="451"/>
      <c r="AB37" s="443"/>
    </row>
    <row r="38" spans="1:28" ht="33.75" customHeight="1" x14ac:dyDescent="0.2">
      <c r="A38" s="470"/>
      <c r="B38" s="471"/>
      <c r="C38" s="453"/>
      <c r="D38" s="453"/>
      <c r="E38" s="453"/>
      <c r="F38" s="455"/>
      <c r="G38" s="453"/>
      <c r="H38" s="453"/>
      <c r="I38" s="457"/>
      <c r="J38" s="452"/>
      <c r="K38" s="176">
        <v>0.3</v>
      </c>
      <c r="L38" s="172" t="s">
        <v>39</v>
      </c>
      <c r="M38" s="84">
        <v>0</v>
      </c>
      <c r="N38" s="84">
        <v>0</v>
      </c>
      <c r="O38" s="84">
        <v>0</v>
      </c>
      <c r="P38" s="101">
        <v>0</v>
      </c>
      <c r="Q38" s="165">
        <f t="shared" si="0"/>
        <v>0</v>
      </c>
      <c r="R38" s="165">
        <f t="shared" si="1"/>
        <v>0</v>
      </c>
      <c r="S38" s="165">
        <f t="shared" si="2"/>
        <v>0</v>
      </c>
      <c r="T38" s="165">
        <f t="shared" si="3"/>
        <v>0</v>
      </c>
      <c r="U38" s="166">
        <f t="shared" si="4"/>
        <v>0</v>
      </c>
      <c r="V38" s="310"/>
      <c r="W38" s="310"/>
      <c r="X38" s="310"/>
      <c r="Y38" s="310"/>
      <c r="Z38" s="451"/>
      <c r="AA38" s="451"/>
      <c r="AB38" s="443"/>
    </row>
    <row r="39" spans="1:28" ht="33.75" customHeight="1" x14ac:dyDescent="0.2">
      <c r="A39" s="470"/>
      <c r="B39" s="471"/>
      <c r="C39" s="453"/>
      <c r="D39" s="453"/>
      <c r="E39" s="453"/>
      <c r="F39" s="455"/>
      <c r="G39" s="453"/>
      <c r="H39" s="453"/>
      <c r="I39" s="457"/>
      <c r="J39" s="452" t="s">
        <v>285</v>
      </c>
      <c r="K39" s="174">
        <v>0.3</v>
      </c>
      <c r="L39" s="82" t="s">
        <v>35</v>
      </c>
      <c r="M39" s="83">
        <v>0</v>
      </c>
      <c r="N39" s="83">
        <v>0</v>
      </c>
      <c r="O39" s="83">
        <v>0</v>
      </c>
      <c r="P39" s="100">
        <v>1</v>
      </c>
      <c r="Q39" s="6">
        <f t="shared" si="0"/>
        <v>0</v>
      </c>
      <c r="R39" s="6">
        <f t="shared" si="1"/>
        <v>0</v>
      </c>
      <c r="S39" s="6">
        <f t="shared" si="2"/>
        <v>0</v>
      </c>
      <c r="T39" s="6">
        <f t="shared" si="3"/>
        <v>0.3</v>
      </c>
      <c r="U39" s="149">
        <f t="shared" si="4"/>
        <v>0.3</v>
      </c>
      <c r="V39" s="310"/>
      <c r="W39" s="310"/>
      <c r="X39" s="310"/>
      <c r="Y39" s="310"/>
      <c r="Z39" s="451"/>
      <c r="AA39" s="451"/>
      <c r="AB39" s="443"/>
    </row>
    <row r="40" spans="1:28" ht="33.75" customHeight="1" thickBot="1" x14ac:dyDescent="0.25">
      <c r="A40" s="470"/>
      <c r="B40" s="471"/>
      <c r="C40" s="453"/>
      <c r="D40" s="453"/>
      <c r="E40" s="453"/>
      <c r="F40" s="456"/>
      <c r="G40" s="453"/>
      <c r="H40" s="453"/>
      <c r="I40" s="457"/>
      <c r="J40" s="452"/>
      <c r="K40" s="176">
        <v>0.3</v>
      </c>
      <c r="L40" s="172" t="s">
        <v>39</v>
      </c>
      <c r="M40" s="84">
        <v>0</v>
      </c>
      <c r="N40" s="84">
        <v>0</v>
      </c>
      <c r="O40" s="84">
        <v>0</v>
      </c>
      <c r="P40" s="102">
        <v>0</v>
      </c>
      <c r="Q40" s="165">
        <f t="shared" si="0"/>
        <v>0</v>
      </c>
      <c r="R40" s="165">
        <f t="shared" si="1"/>
        <v>0</v>
      </c>
      <c r="S40" s="165">
        <f t="shared" si="2"/>
        <v>0</v>
      </c>
      <c r="T40" s="165">
        <f t="shared" si="3"/>
        <v>0</v>
      </c>
      <c r="U40" s="169">
        <f t="shared" si="4"/>
        <v>0</v>
      </c>
      <c r="V40" s="311"/>
      <c r="W40" s="311"/>
      <c r="X40" s="311"/>
      <c r="Y40" s="311"/>
      <c r="Z40" s="451"/>
      <c r="AA40" s="451"/>
      <c r="AB40" s="444"/>
    </row>
    <row r="41" spans="1:28" ht="33.75" customHeight="1" thickBot="1" x14ac:dyDescent="0.25">
      <c r="A41" s="1"/>
      <c r="B41" s="2"/>
      <c r="C41" s="2"/>
      <c r="D41" s="2"/>
      <c r="E41" s="3"/>
      <c r="F41" s="3"/>
      <c r="G41" s="3"/>
      <c r="H41" s="3"/>
      <c r="I41" s="4"/>
      <c r="J41" s="5"/>
      <c r="K41" s="3"/>
      <c r="L41" s="3"/>
      <c r="M41" s="2"/>
      <c r="N41" s="2"/>
      <c r="O41" s="2"/>
      <c r="P41" s="2"/>
      <c r="Q41" s="201">
        <f>+((SUMIF($L$3:$L$40,"P",Q$3:Q$40)))/6</f>
        <v>7.0833333333333345E-2</v>
      </c>
      <c r="R41" s="201">
        <f>+((SUMIF($L$3:$L$40,"P",R$3:R$40)))/6</f>
        <v>0.31083333333333335</v>
      </c>
      <c r="S41" s="201">
        <f>+((SUMIF($L$3:$L$40,"P",S$3:S$40)))/6</f>
        <v>0.62208333333333332</v>
      </c>
      <c r="T41" s="201">
        <f>+((SUMIF($L$3:$L$40,"P",T$3:T$40)))/6</f>
        <v>0.95000000000000007</v>
      </c>
      <c r="U41" s="202">
        <f>+((SUMIF($L$3:$L$40,"P",U$3:U$40)))/6</f>
        <v>1</v>
      </c>
      <c r="V41" s="152"/>
      <c r="W41" s="152"/>
      <c r="X41" s="152"/>
      <c r="Y41" s="152"/>
    </row>
    <row r="42" spans="1:28" ht="33.75" customHeight="1" thickBot="1" x14ac:dyDescent="0.25">
      <c r="A42" s="1"/>
      <c r="B42" s="2"/>
      <c r="C42" s="2"/>
      <c r="D42" s="2"/>
      <c r="E42" s="3"/>
      <c r="F42" s="3"/>
      <c r="G42" s="3"/>
      <c r="H42" s="3"/>
      <c r="I42" s="4"/>
      <c r="J42" s="5"/>
      <c r="K42" s="3"/>
      <c r="L42" s="3"/>
      <c r="M42" s="2"/>
      <c r="N42" s="2"/>
      <c r="O42" s="2"/>
      <c r="P42" s="2"/>
      <c r="Q42" s="201">
        <f>+((SUMIF($L$3:$L$40,"E",Q$3:Q$40)))/6</f>
        <v>6.25E-2</v>
      </c>
      <c r="R42" s="201">
        <f>+((SUMIF($L$3:$L$40,"E",R$3:R$40)))/6</f>
        <v>0.33083333333333331</v>
      </c>
      <c r="S42" s="201">
        <f>+((SUMIF($L$3:$L$40,"E",S$3:S$40)))/6</f>
        <v>0</v>
      </c>
      <c r="T42" s="201">
        <f>+((SUMIF($L$3:$L$40,"E",T$3:T$40)))/6</f>
        <v>0</v>
      </c>
      <c r="U42" s="202">
        <f>+((SUMIF($L$3:$L$40,"E",U$3:U$40)))/6</f>
        <v>0.33083333333333331</v>
      </c>
      <c r="V42" s="152"/>
      <c r="W42" s="152"/>
      <c r="X42" s="152"/>
      <c r="Y42" s="152"/>
    </row>
    <row r="43" spans="1:28" ht="33.75" customHeight="1" thickBot="1" x14ac:dyDescent="0.25">
      <c r="A43" s="1"/>
      <c r="B43" s="2"/>
      <c r="C43" s="2"/>
      <c r="D43" s="2"/>
      <c r="E43" s="3"/>
      <c r="F43" s="3"/>
      <c r="G43" s="3"/>
      <c r="H43" s="3"/>
      <c r="I43" s="4"/>
      <c r="J43" s="5"/>
      <c r="K43" s="3"/>
      <c r="L43" s="3"/>
      <c r="M43" s="2"/>
      <c r="N43" s="2"/>
      <c r="O43" s="2"/>
      <c r="P43" s="2"/>
      <c r="Q43" s="151"/>
      <c r="R43" s="151"/>
      <c r="S43" s="151"/>
      <c r="T43" s="151"/>
      <c r="U43" s="152"/>
      <c r="V43" s="152"/>
      <c r="W43" s="152"/>
      <c r="X43" s="152"/>
      <c r="Y43" s="152"/>
    </row>
    <row r="44" spans="1:28" ht="33.75" customHeight="1" thickBot="1" x14ac:dyDescent="0.25">
      <c r="A44" s="1"/>
      <c r="B44" s="2"/>
      <c r="C44" s="2"/>
      <c r="D44" s="2"/>
      <c r="E44" s="3"/>
      <c r="F44" s="3"/>
      <c r="G44" s="3"/>
      <c r="H44" s="3"/>
      <c r="I44" s="4"/>
      <c r="J44" s="5"/>
      <c r="K44" s="3"/>
      <c r="L44" s="3"/>
      <c r="M44" s="2"/>
      <c r="N44" s="2"/>
      <c r="O44" s="2"/>
      <c r="P44" s="2"/>
      <c r="Q44" s="306" t="s">
        <v>146</v>
      </c>
      <c r="R44" s="307"/>
      <c r="S44" s="307"/>
      <c r="T44" s="307"/>
      <c r="U44" s="308"/>
      <c r="V44" s="152"/>
      <c r="W44" s="152"/>
      <c r="X44" s="152"/>
      <c r="Y44" s="152"/>
    </row>
    <row r="45" spans="1:28" ht="33.75" customHeight="1" thickBot="1" x14ac:dyDescent="0.25">
      <c r="A45" s="1"/>
      <c r="B45" s="2"/>
      <c r="C45" s="2"/>
      <c r="D45" s="2"/>
      <c r="E45" s="3"/>
      <c r="F45" s="3"/>
      <c r="G45" s="3"/>
      <c r="H45" s="3"/>
      <c r="I45" s="4"/>
      <c r="J45" s="5"/>
      <c r="K45" s="3"/>
      <c r="L45" s="3"/>
      <c r="M45" s="2"/>
      <c r="N45" s="2"/>
      <c r="O45" s="2"/>
      <c r="P45" s="2"/>
      <c r="Q45" s="203">
        <f>+Q42/Q41</f>
        <v>0.88235294117647045</v>
      </c>
      <c r="R45" s="203">
        <f t="shared" ref="R45:U45" si="10">+R42/R41</f>
        <v>1.0643431635388738</v>
      </c>
      <c r="S45" s="203">
        <f t="shared" si="10"/>
        <v>0</v>
      </c>
      <c r="T45" s="203">
        <f t="shared" si="10"/>
        <v>0</v>
      </c>
      <c r="U45" s="203">
        <f t="shared" si="10"/>
        <v>0.33083333333333331</v>
      </c>
      <c r="V45" s="415"/>
      <c r="W45" s="415"/>
      <c r="X45" s="415"/>
      <c r="Y45" s="415"/>
    </row>
    <row r="46" spans="1:28" ht="33.75" customHeight="1" thickBot="1" x14ac:dyDescent="0.25">
      <c r="A46" s="1"/>
      <c r="B46" s="2"/>
      <c r="C46" s="2"/>
      <c r="D46" s="2"/>
      <c r="E46" s="3"/>
      <c r="F46" s="3"/>
      <c r="G46" s="3"/>
      <c r="H46" s="3"/>
      <c r="I46" s="4"/>
      <c r="J46" s="5"/>
      <c r="K46" s="3"/>
      <c r="L46" s="3"/>
      <c r="M46" s="2"/>
      <c r="N46" s="2"/>
      <c r="O46" s="2"/>
      <c r="P46" s="2"/>
      <c r="Q46" s="204" t="str">
        <f>+IF(Q45&gt;0.95,"BIEN",IF(Q45&gt;=0.85,"ACEPTABLE",IF(Q45&lt;0.85,"PARA MEJORAR")))</f>
        <v>ACEPTABLE</v>
      </c>
      <c r="R46" s="204" t="str">
        <f>+IF(R45&gt;0.95,"BIEN",IF(R45&gt;=0.85,"ACEPTABLE",IF(R45&lt;0.85,"PARA MEJORAR")))</f>
        <v>BIEN</v>
      </c>
      <c r="S46" s="204" t="str">
        <f>+IF(S45&gt;0.95,"BIEN",IF(S45&gt;=0.85,"ACEPTABLE",IF(S45&lt;0.85,"PARA MEJORAR")))</f>
        <v>PARA MEJORAR</v>
      </c>
      <c r="T46" s="205" t="str">
        <f>+IF(T45&gt;0.95,"BIEN",IF(T45&gt;=0.85,"ACEPTABLE",IF(T45&lt;0.85,"PARA MEJORAR")))</f>
        <v>PARA MEJORAR</v>
      </c>
      <c r="U46" s="206" t="str">
        <f>+IF(U45&gt;0.95,"BIEN",IF(U45&gt;=0.85,"ACEPTABLE",IF(U45&lt;0.85,"PARA MEJORAR")))</f>
        <v>PARA MEJORAR</v>
      </c>
      <c r="V46" s="415"/>
      <c r="W46" s="415"/>
      <c r="X46" s="415"/>
      <c r="Y46" s="415"/>
    </row>
    <row r="47" spans="1:28" ht="33.75" customHeight="1" x14ac:dyDescent="0.2">
      <c r="A47" s="1"/>
      <c r="B47" s="2"/>
      <c r="C47" s="2"/>
      <c r="D47" s="2"/>
      <c r="E47" s="3"/>
      <c r="F47" s="3"/>
      <c r="G47" s="3"/>
      <c r="H47" s="3"/>
      <c r="I47" s="4"/>
      <c r="J47" s="5"/>
      <c r="K47" s="3"/>
      <c r="L47" s="3"/>
      <c r="M47" s="2"/>
      <c r="N47" s="2"/>
      <c r="O47" s="2"/>
      <c r="P47" s="2"/>
      <c r="Q47" s="151"/>
      <c r="R47" s="151"/>
      <c r="S47" s="151"/>
      <c r="T47" s="151"/>
      <c r="U47" s="152"/>
      <c r="V47" s="415"/>
      <c r="W47" s="415"/>
      <c r="X47" s="415"/>
      <c r="Y47" s="415"/>
    </row>
    <row r="48" spans="1:28" ht="33.75" customHeight="1" x14ac:dyDescent="0.2">
      <c r="A48" s="1"/>
      <c r="B48" s="2"/>
      <c r="C48" s="2"/>
      <c r="D48" s="2"/>
      <c r="E48" s="3"/>
      <c r="F48" s="3"/>
      <c r="G48" s="3"/>
      <c r="H48" s="3"/>
      <c r="I48" s="4"/>
      <c r="J48" s="5"/>
      <c r="K48" s="3"/>
      <c r="L48" s="3"/>
      <c r="M48" s="2"/>
      <c r="N48" s="2"/>
      <c r="O48" s="2"/>
      <c r="P48" s="2"/>
      <c r="Q48" s="151"/>
      <c r="R48" s="151"/>
      <c r="S48" s="151"/>
      <c r="T48" s="151"/>
      <c r="U48" s="152"/>
      <c r="V48" s="415"/>
      <c r="W48" s="415"/>
      <c r="X48" s="415"/>
      <c r="Y48" s="415"/>
    </row>
    <row r="49" spans="1:25" ht="33.75" customHeight="1" x14ac:dyDescent="0.2">
      <c r="A49" s="1"/>
      <c r="B49" s="2"/>
      <c r="C49" s="2"/>
      <c r="D49" s="2"/>
      <c r="E49" s="3"/>
      <c r="F49" s="3"/>
      <c r="G49" s="3"/>
      <c r="H49" s="3"/>
      <c r="I49" s="4"/>
      <c r="J49" s="5"/>
      <c r="K49" s="3"/>
      <c r="L49" s="3"/>
      <c r="M49" s="2"/>
      <c r="N49" s="2"/>
      <c r="O49" s="2"/>
      <c r="P49" s="2"/>
      <c r="Q49" s="151"/>
      <c r="R49" s="151"/>
      <c r="S49" s="151"/>
      <c r="T49" s="151"/>
      <c r="U49" s="152"/>
      <c r="V49" s="415"/>
      <c r="W49" s="415"/>
      <c r="X49" s="415"/>
      <c r="Y49" s="415"/>
    </row>
    <row r="50" spans="1:25" ht="33.75" customHeight="1" x14ac:dyDescent="0.2">
      <c r="A50" s="1"/>
      <c r="B50" s="2"/>
      <c r="C50" s="2"/>
      <c r="D50" s="2"/>
      <c r="E50" s="3"/>
      <c r="F50" s="3"/>
      <c r="G50" s="3"/>
      <c r="H50" s="3"/>
      <c r="I50" s="4"/>
      <c r="J50" s="5"/>
      <c r="K50" s="3"/>
      <c r="L50" s="3"/>
      <c r="M50" s="2"/>
      <c r="N50" s="2"/>
      <c r="O50" s="2"/>
      <c r="P50" s="2"/>
      <c r="Q50" s="151"/>
      <c r="R50" s="151"/>
      <c r="S50" s="151"/>
      <c r="T50" s="151"/>
      <c r="U50" s="152"/>
      <c r="V50" s="415"/>
      <c r="W50" s="415"/>
      <c r="X50" s="415"/>
      <c r="Y50" s="415"/>
    </row>
    <row r="51" spans="1:25" ht="33.75" customHeight="1" x14ac:dyDescent="0.2">
      <c r="A51" s="1"/>
      <c r="B51" s="2"/>
      <c r="C51" s="2"/>
      <c r="D51" s="2"/>
      <c r="E51" s="3"/>
      <c r="F51" s="3"/>
      <c r="G51" s="3"/>
      <c r="H51" s="3"/>
      <c r="I51" s="4"/>
      <c r="J51" s="5"/>
      <c r="K51" s="3"/>
      <c r="L51" s="3"/>
      <c r="M51" s="2"/>
      <c r="N51" s="2"/>
      <c r="O51" s="2"/>
      <c r="P51" s="2"/>
      <c r="Q51" s="151"/>
      <c r="R51" s="151"/>
      <c r="S51" s="151"/>
      <c r="T51" s="151"/>
      <c r="U51" s="152"/>
      <c r="V51" s="415"/>
      <c r="W51" s="415"/>
      <c r="X51" s="415"/>
      <c r="Y51" s="415"/>
    </row>
    <row r="52" spans="1:25" ht="33.75" customHeight="1" x14ac:dyDescent="0.2">
      <c r="A52" s="1"/>
      <c r="B52" s="2"/>
      <c r="C52" s="2"/>
      <c r="D52" s="2"/>
      <c r="E52" s="3"/>
      <c r="F52" s="3"/>
      <c r="G52" s="3"/>
      <c r="H52" s="3"/>
      <c r="I52" s="4"/>
      <c r="J52" s="5"/>
      <c r="K52" s="3"/>
      <c r="L52" s="3"/>
      <c r="M52" s="2"/>
      <c r="N52" s="2"/>
      <c r="O52" s="2"/>
      <c r="P52" s="2"/>
      <c r="Q52" s="151"/>
      <c r="R52" s="151"/>
      <c r="S52" s="151"/>
      <c r="T52" s="151"/>
      <c r="U52" s="152"/>
      <c r="V52" s="415"/>
      <c r="W52" s="415"/>
      <c r="X52" s="415"/>
      <c r="Y52" s="415"/>
    </row>
    <row r="53" spans="1:25" ht="33.75" customHeight="1" x14ac:dyDescent="0.2">
      <c r="A53" s="1"/>
      <c r="B53" s="2"/>
      <c r="C53" s="2"/>
      <c r="D53" s="2"/>
      <c r="E53" s="3"/>
      <c r="F53" s="3"/>
      <c r="G53" s="3"/>
      <c r="H53" s="3"/>
      <c r="I53" s="4"/>
      <c r="J53" s="5"/>
      <c r="K53" s="3"/>
      <c r="L53" s="3"/>
      <c r="M53" s="2"/>
      <c r="N53" s="2"/>
      <c r="O53" s="2"/>
      <c r="P53" s="2"/>
      <c r="Q53" s="151"/>
      <c r="R53" s="151"/>
      <c r="S53" s="151"/>
      <c r="T53" s="151"/>
      <c r="U53" s="152"/>
      <c r="V53" s="415"/>
      <c r="W53" s="415"/>
      <c r="X53" s="415"/>
      <c r="Y53" s="415"/>
    </row>
    <row r="54" spans="1:25" ht="33.75" customHeight="1" x14ac:dyDescent="0.2">
      <c r="A54" s="1"/>
      <c r="B54" s="2"/>
      <c r="C54" s="2"/>
      <c r="D54" s="2"/>
      <c r="E54" s="3"/>
      <c r="F54" s="3"/>
      <c r="G54" s="3"/>
      <c r="H54" s="3"/>
      <c r="I54" s="4"/>
      <c r="J54" s="5"/>
      <c r="K54" s="3"/>
      <c r="L54" s="3"/>
      <c r="M54" s="2"/>
      <c r="N54" s="2"/>
      <c r="O54" s="2"/>
      <c r="P54" s="2"/>
      <c r="Q54" s="151"/>
      <c r="R54" s="151"/>
      <c r="S54" s="151"/>
      <c r="T54" s="151"/>
      <c r="U54" s="152"/>
      <c r="V54" s="415"/>
      <c r="W54" s="415"/>
      <c r="X54" s="415"/>
      <c r="Y54" s="415"/>
    </row>
    <row r="55" spans="1:25" ht="33.75" customHeight="1" x14ac:dyDescent="0.2">
      <c r="Q55" s="151"/>
      <c r="R55" s="151"/>
      <c r="S55" s="151"/>
      <c r="T55" s="151"/>
      <c r="U55" s="152"/>
      <c r="V55" s="415"/>
      <c r="W55" s="415"/>
      <c r="X55" s="415"/>
      <c r="Y55" s="415"/>
    </row>
    <row r="56" spans="1:25" ht="33.75" customHeight="1" x14ac:dyDescent="0.2">
      <c r="Q56" s="151"/>
      <c r="R56" s="151"/>
      <c r="S56" s="151"/>
      <c r="T56" s="151"/>
      <c r="U56" s="152"/>
      <c r="V56" s="415"/>
      <c r="W56" s="415"/>
      <c r="X56" s="415"/>
      <c r="Y56" s="415"/>
    </row>
    <row r="57" spans="1:25" ht="33.75" customHeight="1" x14ac:dyDescent="0.2">
      <c r="Q57" s="151"/>
      <c r="R57" s="151"/>
      <c r="S57" s="151"/>
      <c r="T57" s="151"/>
      <c r="U57" s="152"/>
      <c r="V57" s="419"/>
      <c r="W57" s="419"/>
      <c r="X57" s="419"/>
      <c r="Y57" s="419"/>
    </row>
    <row r="58" spans="1:25" ht="33.75" customHeight="1" x14ac:dyDescent="0.2">
      <c r="Q58" s="151"/>
      <c r="R58" s="151"/>
      <c r="S58" s="151"/>
      <c r="T58" s="151"/>
      <c r="U58" s="152"/>
      <c r="V58" s="419"/>
      <c r="W58" s="419"/>
      <c r="X58" s="419"/>
      <c r="Y58" s="419"/>
    </row>
    <row r="59" spans="1:25" ht="33.75" customHeight="1" x14ac:dyDescent="0.2">
      <c r="Q59" s="151"/>
      <c r="R59" s="151"/>
      <c r="S59" s="151"/>
      <c r="T59" s="151"/>
      <c r="U59" s="152"/>
      <c r="V59" s="419"/>
      <c r="W59" s="419"/>
      <c r="X59" s="419"/>
      <c r="Y59" s="419"/>
    </row>
    <row r="60" spans="1:25" ht="33.75" customHeight="1" x14ac:dyDescent="0.2">
      <c r="Q60" s="151"/>
      <c r="R60" s="151"/>
      <c r="S60" s="151"/>
      <c r="T60" s="151"/>
      <c r="U60" s="152"/>
      <c r="V60" s="419"/>
      <c r="W60" s="419"/>
      <c r="X60" s="419"/>
      <c r="Y60" s="419"/>
    </row>
    <row r="61" spans="1:25" ht="33.75" customHeight="1" x14ac:dyDescent="0.2">
      <c r="Q61" s="151"/>
      <c r="R61" s="151"/>
      <c r="S61" s="151"/>
      <c r="T61" s="151"/>
      <c r="U61" s="152"/>
      <c r="V61" s="419"/>
      <c r="W61" s="419"/>
      <c r="X61" s="419"/>
      <c r="Y61" s="419"/>
    </row>
    <row r="62" spans="1:25" ht="33.75" customHeight="1" x14ac:dyDescent="0.2">
      <c r="Q62" s="151"/>
      <c r="R62" s="151"/>
      <c r="S62" s="151"/>
      <c r="T62" s="151"/>
      <c r="U62" s="152"/>
      <c r="V62" s="419"/>
      <c r="W62" s="419"/>
      <c r="X62" s="419"/>
      <c r="Y62" s="419"/>
    </row>
    <row r="63" spans="1:25" ht="33.75" customHeight="1" x14ac:dyDescent="0.2">
      <c r="Q63" s="151"/>
      <c r="R63" s="151"/>
      <c r="S63" s="151"/>
      <c r="T63" s="151"/>
      <c r="U63" s="152"/>
      <c r="V63" s="419"/>
      <c r="W63" s="419"/>
      <c r="X63" s="419"/>
      <c r="Y63" s="419"/>
    </row>
    <row r="64" spans="1:25" ht="33.75" customHeight="1" x14ac:dyDescent="0.2">
      <c r="Q64" s="151"/>
      <c r="R64" s="151"/>
      <c r="S64" s="151"/>
      <c r="T64" s="151"/>
      <c r="U64" s="152"/>
      <c r="V64" s="419"/>
      <c r="W64" s="419"/>
      <c r="X64" s="419"/>
      <c r="Y64" s="419"/>
    </row>
    <row r="65" spans="17:25" ht="33.75" customHeight="1" x14ac:dyDescent="0.2">
      <c r="Q65" s="151"/>
      <c r="R65" s="151"/>
      <c r="S65" s="151"/>
      <c r="T65" s="151"/>
      <c r="U65" s="152"/>
      <c r="V65" s="419"/>
      <c r="W65" s="419"/>
      <c r="X65" s="419"/>
      <c r="Y65" s="419"/>
    </row>
    <row r="66" spans="17:25" ht="33.75" customHeight="1" x14ac:dyDescent="0.2">
      <c r="Q66" s="151"/>
      <c r="R66" s="151"/>
      <c r="S66" s="151"/>
      <c r="T66" s="151"/>
      <c r="U66" s="152"/>
      <c r="V66" s="419"/>
      <c r="W66" s="419"/>
      <c r="X66" s="419"/>
      <c r="Y66" s="419"/>
    </row>
    <row r="67" spans="17:25" ht="33.75" customHeight="1" x14ac:dyDescent="0.2">
      <c r="Q67" s="151"/>
      <c r="R67" s="151"/>
      <c r="S67" s="151"/>
      <c r="T67" s="151"/>
      <c r="U67" s="152"/>
      <c r="V67" s="415"/>
      <c r="W67" s="415"/>
      <c r="X67" s="415"/>
      <c r="Y67" s="415"/>
    </row>
    <row r="68" spans="17:25" ht="33.75" customHeight="1" x14ac:dyDescent="0.2">
      <c r="Q68" s="151"/>
      <c r="R68" s="151"/>
      <c r="S68" s="151"/>
      <c r="T68" s="151"/>
      <c r="U68" s="152"/>
      <c r="V68" s="415"/>
      <c r="W68" s="415"/>
      <c r="X68" s="415"/>
      <c r="Y68" s="415"/>
    </row>
    <row r="69" spans="17:25" ht="33.75" customHeight="1" x14ac:dyDescent="0.2">
      <c r="Q69" s="151"/>
      <c r="R69" s="151"/>
      <c r="S69" s="151"/>
      <c r="T69" s="151"/>
      <c r="U69" s="152"/>
      <c r="V69" s="415"/>
      <c r="W69" s="415"/>
      <c r="X69" s="415"/>
      <c r="Y69" s="415"/>
    </row>
    <row r="70" spans="17:25" ht="33.75" customHeight="1" x14ac:dyDescent="0.2">
      <c r="Q70" s="151"/>
      <c r="R70" s="151"/>
      <c r="S70" s="151"/>
      <c r="T70" s="151"/>
      <c r="U70" s="152"/>
      <c r="V70" s="415"/>
      <c r="W70" s="415"/>
      <c r="X70" s="415"/>
      <c r="Y70" s="415"/>
    </row>
    <row r="71" spans="17:25" ht="33.75" customHeight="1" x14ac:dyDescent="0.2">
      <c r="Q71" s="151"/>
      <c r="R71" s="151"/>
      <c r="S71" s="151"/>
      <c r="T71" s="151"/>
      <c r="U71" s="152"/>
      <c r="V71" s="415"/>
      <c r="W71" s="415"/>
      <c r="X71" s="415"/>
      <c r="Y71" s="415"/>
    </row>
    <row r="72" spans="17:25" ht="33.75" customHeight="1" x14ac:dyDescent="0.2">
      <c r="Q72" s="151"/>
      <c r="R72" s="151"/>
      <c r="S72" s="151"/>
      <c r="T72" s="151"/>
      <c r="U72" s="152"/>
      <c r="V72" s="415"/>
      <c r="W72" s="415"/>
      <c r="X72" s="415"/>
      <c r="Y72" s="415"/>
    </row>
    <row r="73" spans="17:25" ht="33.75" customHeight="1" x14ac:dyDescent="0.2">
      <c r="Q73" s="151"/>
      <c r="R73" s="151"/>
      <c r="S73" s="151"/>
      <c r="T73" s="151"/>
      <c r="U73" s="152"/>
      <c r="V73" s="415"/>
      <c r="W73" s="415"/>
      <c r="X73" s="415"/>
      <c r="Y73" s="415"/>
    </row>
    <row r="74" spans="17:25" ht="33.75" customHeight="1" x14ac:dyDescent="0.2">
      <c r="Q74" s="151"/>
      <c r="R74" s="151"/>
      <c r="S74" s="151"/>
      <c r="T74" s="151"/>
      <c r="U74" s="152"/>
      <c r="V74" s="415"/>
      <c r="W74" s="415"/>
      <c r="X74" s="415"/>
      <c r="Y74" s="415"/>
    </row>
    <row r="75" spans="17:25" ht="33.75" customHeight="1" x14ac:dyDescent="0.2">
      <c r="Q75" s="151"/>
      <c r="R75" s="151"/>
      <c r="S75" s="151"/>
      <c r="T75" s="151"/>
      <c r="U75" s="152"/>
      <c r="V75" s="415"/>
      <c r="W75" s="415"/>
      <c r="X75" s="415"/>
      <c r="Y75" s="415"/>
    </row>
    <row r="76" spans="17:25" ht="33.75" customHeight="1" x14ac:dyDescent="0.2">
      <c r="Q76" s="151"/>
      <c r="R76" s="151"/>
      <c r="S76" s="151"/>
      <c r="T76" s="151"/>
      <c r="U76" s="152"/>
      <c r="V76" s="415"/>
      <c r="W76" s="415"/>
      <c r="X76" s="415"/>
      <c r="Y76" s="415"/>
    </row>
    <row r="77" spans="17:25" ht="33.75" customHeight="1" x14ac:dyDescent="0.2">
      <c r="Q77" s="151"/>
      <c r="R77" s="151"/>
      <c r="S77" s="151"/>
      <c r="T77" s="151"/>
      <c r="U77" s="152"/>
      <c r="V77" s="415"/>
      <c r="W77" s="415"/>
      <c r="X77" s="415"/>
      <c r="Y77" s="415"/>
    </row>
    <row r="78" spans="17:25" ht="33.75" customHeight="1" x14ac:dyDescent="0.2">
      <c r="Q78" s="151"/>
      <c r="R78" s="151"/>
      <c r="S78" s="151"/>
      <c r="T78" s="151"/>
      <c r="U78" s="152"/>
      <c r="V78" s="415"/>
      <c r="W78" s="415"/>
      <c r="X78" s="415"/>
      <c r="Y78" s="415"/>
    </row>
    <row r="79" spans="17:25" ht="33.75" customHeight="1" x14ac:dyDescent="0.2">
      <c r="Q79" s="151"/>
      <c r="R79" s="151"/>
      <c r="S79" s="151"/>
      <c r="T79" s="151"/>
      <c r="U79" s="152"/>
      <c r="V79" s="415"/>
      <c r="W79" s="415"/>
      <c r="X79" s="415"/>
      <c r="Y79" s="415"/>
    </row>
    <row r="80" spans="17:25" ht="33.75" customHeight="1" x14ac:dyDescent="0.2">
      <c r="Q80" s="151"/>
      <c r="R80" s="151"/>
      <c r="S80" s="151"/>
      <c r="T80" s="151"/>
      <c r="U80" s="152"/>
      <c r="V80" s="415"/>
      <c r="W80" s="415"/>
      <c r="X80" s="415"/>
      <c r="Y80" s="415"/>
    </row>
    <row r="81" spans="17:25" ht="33.75" customHeight="1" x14ac:dyDescent="0.2">
      <c r="Q81" s="151"/>
      <c r="R81" s="151"/>
      <c r="S81" s="151"/>
      <c r="T81" s="151"/>
      <c r="U81" s="152"/>
      <c r="V81" s="415"/>
      <c r="W81" s="415"/>
      <c r="X81" s="415"/>
      <c r="Y81" s="415"/>
    </row>
    <row r="82" spans="17:25" ht="33.75" customHeight="1" x14ac:dyDescent="0.2">
      <c r="Q82" s="151"/>
      <c r="R82" s="151"/>
      <c r="S82" s="151"/>
      <c r="T82" s="151"/>
      <c r="U82" s="152"/>
      <c r="V82" s="415"/>
      <c r="W82" s="415"/>
      <c r="X82" s="415"/>
      <c r="Y82" s="415"/>
    </row>
    <row r="83" spans="17:25" ht="33.75" customHeight="1" x14ac:dyDescent="0.2">
      <c r="Q83" s="151"/>
      <c r="R83" s="151"/>
      <c r="S83" s="151"/>
      <c r="T83" s="151"/>
      <c r="U83" s="152"/>
      <c r="V83" s="415"/>
      <c r="W83" s="415"/>
      <c r="X83" s="415"/>
      <c r="Y83" s="415"/>
    </row>
    <row r="84" spans="17:25" ht="33.75" customHeight="1" x14ac:dyDescent="0.2">
      <c r="Q84" s="151"/>
      <c r="R84" s="151"/>
      <c r="S84" s="151"/>
      <c r="T84" s="151"/>
      <c r="U84" s="152"/>
      <c r="V84" s="415"/>
      <c r="W84" s="415"/>
      <c r="X84" s="415"/>
      <c r="Y84" s="415"/>
    </row>
    <row r="85" spans="17:25" ht="33.75" customHeight="1" x14ac:dyDescent="0.2">
      <c r="Q85" s="151"/>
      <c r="R85" s="151"/>
      <c r="S85" s="151"/>
      <c r="T85" s="151"/>
      <c r="U85" s="152"/>
      <c r="V85" s="415"/>
      <c r="W85" s="415"/>
      <c r="X85" s="415"/>
      <c r="Y85" s="415"/>
    </row>
    <row r="86" spans="17:25" ht="33.75" customHeight="1" x14ac:dyDescent="0.2">
      <c r="Q86" s="151"/>
      <c r="R86" s="151"/>
      <c r="S86" s="151"/>
      <c r="T86" s="151"/>
      <c r="U86" s="152"/>
      <c r="V86" s="415"/>
      <c r="W86" s="415"/>
      <c r="X86" s="415"/>
      <c r="Y86" s="415"/>
    </row>
    <row r="87" spans="17:25" ht="33.75" customHeight="1" x14ac:dyDescent="0.2">
      <c r="Q87" s="151"/>
      <c r="R87" s="151"/>
      <c r="S87" s="151"/>
      <c r="T87" s="151"/>
      <c r="U87" s="152"/>
      <c r="V87" s="415"/>
      <c r="W87" s="415"/>
      <c r="X87" s="415"/>
      <c r="Y87" s="415"/>
    </row>
    <row r="88" spans="17:25" ht="33.75" customHeight="1" x14ac:dyDescent="0.2">
      <c r="Q88" s="151"/>
      <c r="R88" s="151"/>
      <c r="S88" s="151"/>
      <c r="T88" s="151"/>
      <c r="U88" s="152"/>
      <c r="V88" s="415"/>
      <c r="W88" s="415"/>
      <c r="X88" s="415"/>
      <c r="Y88" s="415"/>
    </row>
    <row r="89" spans="17:25" ht="33.75" customHeight="1" x14ac:dyDescent="0.2">
      <c r="Q89" s="151"/>
      <c r="R89" s="151"/>
      <c r="S89" s="151"/>
      <c r="T89" s="151"/>
      <c r="U89" s="152"/>
      <c r="V89" s="415"/>
      <c r="W89" s="415"/>
      <c r="X89" s="415"/>
      <c r="Y89" s="415"/>
    </row>
    <row r="90" spans="17:25" ht="33.75" customHeight="1" x14ac:dyDescent="0.2">
      <c r="Q90" s="151"/>
      <c r="R90" s="151"/>
      <c r="S90" s="151"/>
      <c r="T90" s="151"/>
      <c r="U90" s="152"/>
      <c r="V90" s="415"/>
      <c r="W90" s="415"/>
      <c r="X90" s="415"/>
      <c r="Y90" s="415"/>
    </row>
    <row r="91" spans="17:25" ht="33.75" customHeight="1" x14ac:dyDescent="0.2">
      <c r="Q91" s="151"/>
      <c r="R91" s="151"/>
      <c r="S91" s="151"/>
      <c r="T91" s="151"/>
      <c r="U91" s="152"/>
      <c r="V91" s="415"/>
      <c r="W91" s="415"/>
      <c r="X91" s="415"/>
      <c r="Y91" s="415"/>
    </row>
    <row r="92" spans="17:25" ht="33.75" customHeight="1" x14ac:dyDescent="0.2">
      <c r="Q92" s="151"/>
      <c r="R92" s="151"/>
      <c r="S92" s="151"/>
      <c r="T92" s="151"/>
      <c r="U92" s="152"/>
      <c r="V92" s="415"/>
      <c r="W92" s="415"/>
      <c r="X92" s="415"/>
      <c r="Y92" s="415"/>
    </row>
    <row r="93" spans="17:25" ht="33.75" customHeight="1" x14ac:dyDescent="0.2">
      <c r="Q93" s="151"/>
      <c r="R93" s="151"/>
      <c r="S93" s="151"/>
      <c r="T93" s="151"/>
      <c r="U93" s="152"/>
      <c r="V93" s="415"/>
      <c r="W93" s="415"/>
      <c r="X93" s="415"/>
      <c r="Y93" s="415"/>
    </row>
    <row r="94" spans="17:25" ht="33.75" customHeight="1" x14ac:dyDescent="0.2">
      <c r="Q94" s="151"/>
      <c r="R94" s="151"/>
      <c r="S94" s="151"/>
      <c r="T94" s="151"/>
      <c r="U94" s="152"/>
      <c r="V94" s="415"/>
      <c r="W94" s="415"/>
      <c r="X94" s="415"/>
      <c r="Y94" s="415"/>
    </row>
    <row r="95" spans="17:25" ht="33.75" customHeight="1" x14ac:dyDescent="0.2">
      <c r="Q95" s="151"/>
      <c r="R95" s="151"/>
      <c r="S95" s="151"/>
      <c r="T95" s="151"/>
      <c r="U95" s="152"/>
      <c r="V95" s="415"/>
      <c r="W95" s="415"/>
      <c r="X95" s="415"/>
      <c r="Y95" s="415"/>
    </row>
    <row r="96" spans="17:25" ht="33.75" customHeight="1" x14ac:dyDescent="0.2">
      <c r="Q96" s="151"/>
      <c r="R96" s="151"/>
      <c r="S96" s="151"/>
      <c r="T96" s="151"/>
      <c r="U96" s="152"/>
      <c r="V96" s="415"/>
      <c r="W96" s="415"/>
      <c r="X96" s="415"/>
      <c r="Y96" s="415"/>
    </row>
    <row r="97" spans="17:25" ht="33.75" customHeight="1" x14ac:dyDescent="0.2">
      <c r="Q97" s="113"/>
      <c r="R97" s="113"/>
      <c r="S97" s="113"/>
      <c r="T97" s="113"/>
      <c r="U97" s="113"/>
      <c r="V97" s="113"/>
      <c r="W97" s="113"/>
      <c r="X97" s="113"/>
      <c r="Y97" s="113"/>
    </row>
    <row r="98" spans="17:25" ht="33.75" customHeight="1" x14ac:dyDescent="0.2">
      <c r="Q98" s="113"/>
      <c r="R98" s="113"/>
      <c r="S98" s="113"/>
      <c r="T98" s="113"/>
      <c r="U98" s="113"/>
      <c r="V98" s="113"/>
      <c r="W98" s="113"/>
      <c r="X98" s="113"/>
      <c r="Y98" s="113"/>
    </row>
    <row r="99" spans="17:25" ht="33.75" customHeight="1" x14ac:dyDescent="0.2">
      <c r="Q99" s="113"/>
      <c r="R99" s="113"/>
      <c r="S99" s="113"/>
      <c r="T99" s="113"/>
      <c r="U99" s="113"/>
      <c r="V99" s="113"/>
      <c r="W99" s="113"/>
      <c r="X99" s="113"/>
      <c r="Y99" s="113"/>
    </row>
    <row r="100" spans="17:25" ht="33.75" customHeight="1" x14ac:dyDescent="0.2">
      <c r="Q100" s="113"/>
      <c r="R100" s="113"/>
      <c r="S100" s="113"/>
      <c r="T100" s="113"/>
      <c r="U100" s="113"/>
      <c r="V100" s="113"/>
      <c r="W100" s="113"/>
      <c r="X100" s="113"/>
      <c r="Y100" s="113"/>
    </row>
    <row r="101" spans="17:25" ht="33.75" customHeight="1" x14ac:dyDescent="0.2">
      <c r="Q101" s="113"/>
      <c r="R101" s="113"/>
      <c r="S101" s="113"/>
      <c r="T101" s="113"/>
      <c r="U101" s="113"/>
      <c r="V101" s="113"/>
      <c r="W101" s="113"/>
      <c r="X101" s="113"/>
      <c r="Y101" s="113"/>
    </row>
    <row r="102" spans="17:25" ht="33.75" customHeight="1" x14ac:dyDescent="0.2">
      <c r="Q102" s="113"/>
      <c r="R102" s="113"/>
      <c r="S102" s="113"/>
      <c r="T102" s="113"/>
      <c r="U102" s="113"/>
      <c r="V102" s="113"/>
      <c r="W102" s="113"/>
      <c r="X102" s="113"/>
      <c r="Y102" s="113"/>
    </row>
    <row r="103" spans="17:25" ht="33.75" customHeight="1" x14ac:dyDescent="0.2">
      <c r="Q103" s="113"/>
      <c r="R103" s="113"/>
      <c r="S103" s="113"/>
      <c r="T103" s="113"/>
      <c r="U103" s="113"/>
      <c r="V103" s="113"/>
      <c r="W103" s="113"/>
      <c r="X103" s="113"/>
      <c r="Y103" s="113"/>
    </row>
    <row r="104" spans="17:25" ht="33.75" customHeight="1" x14ac:dyDescent="0.2">
      <c r="Q104" s="113"/>
      <c r="R104" s="113"/>
      <c r="S104" s="113"/>
      <c r="T104" s="113"/>
      <c r="U104" s="113"/>
      <c r="V104" s="113"/>
      <c r="W104" s="113"/>
      <c r="X104" s="113"/>
      <c r="Y104" s="113"/>
    </row>
    <row r="105" spans="17:25" ht="33.75" customHeight="1" x14ac:dyDescent="0.2">
      <c r="Q105" s="113"/>
      <c r="R105" s="113"/>
      <c r="S105" s="113"/>
      <c r="T105" s="113"/>
      <c r="U105" s="113"/>
      <c r="V105" s="113"/>
      <c r="W105" s="113"/>
      <c r="X105" s="113"/>
      <c r="Y105" s="113"/>
    </row>
    <row r="106" spans="17:25" ht="33.75" customHeight="1" x14ac:dyDescent="0.2">
      <c r="Q106" s="113"/>
      <c r="R106" s="113"/>
      <c r="S106" s="113"/>
      <c r="T106" s="113"/>
      <c r="U106" s="113"/>
      <c r="V106" s="113"/>
      <c r="W106" s="113"/>
      <c r="X106" s="113"/>
      <c r="Y106" s="113"/>
    </row>
    <row r="107" spans="17:25" ht="33.75" customHeight="1" x14ac:dyDescent="0.2">
      <c r="Q107" s="113"/>
      <c r="R107" s="113"/>
      <c r="S107" s="113"/>
      <c r="T107" s="113"/>
      <c r="U107" s="113"/>
      <c r="V107" s="113"/>
      <c r="W107" s="113"/>
      <c r="X107" s="113"/>
      <c r="Y107" s="113"/>
    </row>
    <row r="108" spans="17:25" ht="33.75" customHeight="1" x14ac:dyDescent="0.2">
      <c r="Q108" s="113"/>
      <c r="R108" s="113"/>
      <c r="S108" s="113"/>
      <c r="T108" s="113"/>
      <c r="U108" s="113"/>
      <c r="V108" s="113"/>
      <c r="W108" s="113"/>
      <c r="X108" s="113"/>
      <c r="Y108" s="113"/>
    </row>
    <row r="109" spans="17:25" ht="33.75" customHeight="1" x14ac:dyDescent="0.2">
      <c r="Q109" s="113"/>
      <c r="R109" s="113"/>
      <c r="S109" s="113"/>
      <c r="T109" s="113"/>
      <c r="U109" s="113"/>
      <c r="V109" s="113"/>
      <c r="W109" s="113"/>
      <c r="X109" s="113"/>
      <c r="Y109" s="113"/>
    </row>
    <row r="110" spans="17:25" ht="33.75" customHeight="1" x14ac:dyDescent="0.2">
      <c r="Q110" s="113"/>
      <c r="R110" s="113"/>
      <c r="S110" s="113"/>
      <c r="T110" s="113"/>
      <c r="U110" s="113"/>
      <c r="V110" s="113"/>
      <c r="W110" s="113"/>
      <c r="X110" s="113"/>
      <c r="Y110" s="113"/>
    </row>
    <row r="111" spans="17:25" ht="33.75" customHeight="1" x14ac:dyDescent="0.2">
      <c r="Q111" s="113"/>
      <c r="R111" s="113"/>
      <c r="S111" s="113"/>
      <c r="T111" s="113"/>
      <c r="U111" s="113"/>
      <c r="V111" s="113"/>
      <c r="W111" s="113"/>
      <c r="X111" s="113"/>
      <c r="Y111" s="113"/>
    </row>
    <row r="112" spans="17:25" ht="33.75" customHeight="1" x14ac:dyDescent="0.2">
      <c r="Q112" s="113"/>
      <c r="R112" s="113"/>
      <c r="S112" s="113"/>
      <c r="T112" s="113"/>
      <c r="U112" s="113"/>
      <c r="V112" s="113"/>
      <c r="W112" s="113"/>
      <c r="X112" s="113"/>
      <c r="Y112" s="113"/>
    </row>
    <row r="113" spans="17:25" ht="33.75" customHeight="1" x14ac:dyDescent="0.2">
      <c r="Q113" s="113"/>
      <c r="R113" s="113"/>
      <c r="S113" s="113"/>
      <c r="T113" s="113"/>
      <c r="U113" s="113"/>
      <c r="V113" s="113"/>
      <c r="W113" s="113"/>
      <c r="X113" s="113"/>
      <c r="Y113" s="113"/>
    </row>
    <row r="114" spans="17:25" ht="33.75" customHeight="1" x14ac:dyDescent="0.2">
      <c r="Q114" s="113"/>
      <c r="R114" s="113"/>
      <c r="S114" s="113"/>
      <c r="T114" s="113"/>
      <c r="U114" s="113"/>
      <c r="V114" s="113"/>
      <c r="W114" s="113"/>
      <c r="X114" s="113"/>
      <c r="Y114" s="113"/>
    </row>
    <row r="115" spans="17:25" ht="33.75" customHeight="1" x14ac:dyDescent="0.2">
      <c r="Q115" s="113"/>
      <c r="R115" s="113"/>
      <c r="S115" s="113"/>
      <c r="T115" s="113"/>
      <c r="U115" s="113"/>
      <c r="V115" s="113"/>
      <c r="W115" s="113"/>
      <c r="X115" s="113"/>
      <c r="Y115" s="113"/>
    </row>
    <row r="116" spans="17:25" ht="33.75" customHeight="1" x14ac:dyDescent="0.2">
      <c r="Q116" s="113"/>
      <c r="R116" s="113"/>
      <c r="S116" s="113"/>
      <c r="T116" s="113"/>
      <c r="U116" s="113"/>
      <c r="V116" s="113"/>
      <c r="W116" s="113"/>
      <c r="X116" s="113"/>
      <c r="Y116" s="113"/>
    </row>
    <row r="117" spans="17:25" ht="33.75" customHeight="1" x14ac:dyDescent="0.2">
      <c r="Q117" s="113"/>
      <c r="R117" s="113"/>
      <c r="S117" s="113"/>
      <c r="T117" s="113"/>
      <c r="U117" s="113"/>
      <c r="V117" s="113"/>
      <c r="W117" s="113"/>
      <c r="X117" s="113"/>
      <c r="Y117" s="113"/>
    </row>
    <row r="118" spans="17:25" ht="33.75" customHeight="1" x14ac:dyDescent="0.2">
      <c r="Q118" s="113"/>
      <c r="R118" s="113"/>
      <c r="S118" s="113"/>
      <c r="T118" s="113"/>
      <c r="U118" s="113"/>
      <c r="V118" s="113"/>
      <c r="W118" s="113"/>
      <c r="X118" s="113"/>
      <c r="Y118" s="113"/>
    </row>
    <row r="119" spans="17:25" ht="33.75" customHeight="1" x14ac:dyDescent="0.2">
      <c r="Q119" s="113"/>
      <c r="R119" s="113"/>
      <c r="S119" s="113"/>
      <c r="T119" s="113"/>
      <c r="U119" s="113"/>
      <c r="V119" s="113"/>
      <c r="W119" s="113"/>
      <c r="X119" s="113"/>
      <c r="Y119" s="113"/>
    </row>
    <row r="120" spans="17:25" ht="33.75" customHeight="1" x14ac:dyDescent="0.2">
      <c r="Q120" s="113"/>
      <c r="R120" s="113"/>
      <c r="S120" s="113"/>
      <c r="T120" s="113"/>
      <c r="U120" s="113"/>
      <c r="V120" s="113"/>
      <c r="W120" s="113"/>
      <c r="X120" s="113"/>
      <c r="Y120" s="113"/>
    </row>
    <row r="121" spans="17:25" ht="33.75" customHeight="1" x14ac:dyDescent="0.2">
      <c r="Q121" s="113"/>
      <c r="R121" s="113"/>
      <c r="S121" s="113"/>
      <c r="T121" s="113"/>
      <c r="U121" s="113"/>
      <c r="V121" s="113"/>
      <c r="W121" s="113"/>
      <c r="X121" s="113"/>
      <c r="Y121" s="113"/>
    </row>
    <row r="122" spans="17:25" ht="33.75" customHeight="1" x14ac:dyDescent="0.2">
      <c r="Q122" s="113"/>
      <c r="R122" s="113"/>
      <c r="S122" s="113"/>
      <c r="T122" s="113"/>
      <c r="U122" s="113"/>
      <c r="V122" s="113"/>
      <c r="W122" s="113"/>
      <c r="X122" s="113"/>
      <c r="Y122" s="113"/>
    </row>
    <row r="123" spans="17:25" ht="33.75" customHeight="1" x14ac:dyDescent="0.2">
      <c r="Q123" s="113"/>
      <c r="R123" s="113"/>
      <c r="S123" s="113"/>
      <c r="T123" s="113"/>
      <c r="U123" s="113"/>
      <c r="V123" s="113"/>
      <c r="W123" s="113"/>
      <c r="X123" s="113"/>
      <c r="Y123" s="113"/>
    </row>
    <row r="124" spans="17:25" ht="33.75" customHeight="1" x14ac:dyDescent="0.2">
      <c r="Q124" s="113"/>
      <c r="R124" s="113"/>
      <c r="S124" s="113"/>
      <c r="T124" s="113"/>
      <c r="U124" s="113"/>
      <c r="V124" s="113"/>
      <c r="W124" s="113"/>
      <c r="X124" s="113"/>
      <c r="Y124" s="113"/>
    </row>
    <row r="125" spans="17:25" ht="33.75" customHeight="1" x14ac:dyDescent="0.2">
      <c r="Q125" s="113"/>
      <c r="R125" s="113"/>
      <c r="S125" s="113"/>
      <c r="T125" s="113"/>
      <c r="U125" s="113"/>
      <c r="V125" s="113"/>
      <c r="W125" s="113"/>
      <c r="X125" s="113"/>
      <c r="Y125" s="113"/>
    </row>
    <row r="126" spans="17:25" ht="33.75" customHeight="1" x14ac:dyDescent="0.2">
      <c r="Q126" s="113"/>
      <c r="R126" s="113"/>
      <c r="S126" s="113"/>
      <c r="T126" s="113"/>
      <c r="U126" s="113"/>
      <c r="V126" s="113"/>
      <c r="W126" s="113"/>
      <c r="X126" s="113"/>
      <c r="Y126" s="113"/>
    </row>
    <row r="127" spans="17:25" ht="33.75" customHeight="1" x14ac:dyDescent="0.2">
      <c r="Q127" s="113"/>
      <c r="R127" s="113"/>
      <c r="S127" s="113"/>
      <c r="T127" s="113"/>
      <c r="U127" s="113"/>
      <c r="V127" s="113"/>
      <c r="W127" s="113"/>
      <c r="X127" s="113"/>
      <c r="Y127" s="113"/>
    </row>
    <row r="128" spans="17:25" ht="33.75" customHeight="1" x14ac:dyDescent="0.2">
      <c r="Q128" s="113"/>
      <c r="R128" s="113"/>
      <c r="S128" s="113"/>
      <c r="T128" s="113"/>
      <c r="U128" s="113"/>
      <c r="V128" s="113"/>
      <c r="W128" s="113"/>
      <c r="X128" s="113"/>
      <c r="Y128" s="113"/>
    </row>
    <row r="129" spans="17:25" ht="33.75" customHeight="1" x14ac:dyDescent="0.2">
      <c r="Q129" s="113"/>
      <c r="R129" s="113"/>
      <c r="S129" s="113"/>
      <c r="T129" s="113"/>
      <c r="U129" s="113"/>
      <c r="V129" s="113"/>
      <c r="W129" s="113"/>
      <c r="X129" s="113"/>
      <c r="Y129" s="113"/>
    </row>
    <row r="130" spans="17:25" ht="33.75" customHeight="1" x14ac:dyDescent="0.2">
      <c r="Q130" s="113"/>
      <c r="R130" s="113"/>
      <c r="S130" s="113"/>
      <c r="T130" s="113"/>
      <c r="U130" s="113"/>
      <c r="V130" s="113"/>
      <c r="W130" s="113"/>
      <c r="X130" s="113"/>
      <c r="Y130" s="113"/>
    </row>
    <row r="131" spans="17:25" ht="33.75" customHeight="1" x14ac:dyDescent="0.2">
      <c r="Q131" s="113"/>
      <c r="R131" s="113"/>
      <c r="S131" s="113"/>
      <c r="T131" s="113"/>
      <c r="U131" s="113"/>
      <c r="V131" s="113"/>
      <c r="W131" s="113"/>
      <c r="X131" s="113"/>
      <c r="Y131" s="113"/>
    </row>
    <row r="132" spans="17:25" ht="33.75" customHeight="1" x14ac:dyDescent="0.2">
      <c r="Q132" s="113"/>
      <c r="R132" s="113"/>
      <c r="S132" s="113"/>
      <c r="T132" s="113"/>
      <c r="U132" s="113"/>
      <c r="V132" s="113"/>
      <c r="W132" s="113"/>
      <c r="X132" s="113"/>
      <c r="Y132" s="113"/>
    </row>
    <row r="133" spans="17:25" ht="33.75" customHeight="1" x14ac:dyDescent="0.2">
      <c r="Q133" s="113"/>
      <c r="R133" s="113"/>
      <c r="S133" s="113"/>
      <c r="T133" s="113"/>
      <c r="U133" s="113"/>
      <c r="V133" s="113"/>
      <c r="W133" s="113"/>
      <c r="X133" s="113"/>
      <c r="Y133" s="113"/>
    </row>
    <row r="134" spans="17:25" ht="33.75" customHeight="1" x14ac:dyDescent="0.2">
      <c r="Q134" s="113"/>
      <c r="R134" s="113"/>
      <c r="S134" s="113"/>
      <c r="T134" s="113"/>
      <c r="U134" s="113"/>
      <c r="V134" s="113"/>
      <c r="W134" s="113"/>
      <c r="X134" s="113"/>
      <c r="Y134" s="113"/>
    </row>
    <row r="135" spans="17:25" ht="33.75" customHeight="1" x14ac:dyDescent="0.2">
      <c r="Q135" s="113"/>
      <c r="R135" s="113"/>
      <c r="S135" s="113"/>
      <c r="T135" s="113"/>
      <c r="U135" s="113"/>
      <c r="V135" s="113"/>
      <c r="W135" s="113"/>
      <c r="X135" s="113"/>
      <c r="Y135" s="113"/>
    </row>
    <row r="136" spans="17:25" ht="33.75" customHeight="1" x14ac:dyDescent="0.2">
      <c r="Q136" s="113"/>
      <c r="R136" s="113"/>
      <c r="S136" s="113"/>
      <c r="T136" s="113"/>
      <c r="U136" s="113"/>
      <c r="V136" s="113"/>
      <c r="W136" s="113"/>
      <c r="X136" s="113"/>
      <c r="Y136" s="113"/>
    </row>
    <row r="137" spans="17:25" ht="33.75" customHeight="1" x14ac:dyDescent="0.2">
      <c r="Q137" s="113"/>
      <c r="R137" s="113"/>
      <c r="S137" s="113"/>
      <c r="T137" s="113"/>
      <c r="U137" s="113"/>
      <c r="V137" s="113"/>
      <c r="W137" s="113"/>
      <c r="X137" s="113"/>
      <c r="Y137" s="113"/>
    </row>
    <row r="138" spans="17:25" ht="33.75" customHeight="1" x14ac:dyDescent="0.2">
      <c r="Q138" s="113"/>
      <c r="R138" s="113"/>
      <c r="S138" s="113"/>
      <c r="T138" s="113"/>
      <c r="U138" s="113"/>
      <c r="V138" s="113"/>
      <c r="W138" s="113"/>
      <c r="X138" s="113"/>
      <c r="Y138" s="113"/>
    </row>
    <row r="139" spans="17:25" ht="33.75" customHeight="1" x14ac:dyDescent="0.2">
      <c r="Q139" s="113"/>
      <c r="R139" s="113"/>
      <c r="S139" s="113"/>
      <c r="T139" s="113"/>
      <c r="U139" s="113"/>
      <c r="V139" s="113"/>
      <c r="W139" s="113"/>
      <c r="X139" s="113"/>
      <c r="Y139" s="113"/>
    </row>
    <row r="140" spans="17:25" ht="33.75" customHeight="1" x14ac:dyDescent="0.2">
      <c r="Q140" s="113"/>
      <c r="R140" s="113"/>
      <c r="S140" s="113"/>
      <c r="T140" s="113"/>
      <c r="U140" s="113"/>
      <c r="V140" s="113"/>
      <c r="W140" s="113"/>
      <c r="X140" s="113"/>
      <c r="Y140" s="113"/>
    </row>
    <row r="141" spans="17:25" ht="33.75" customHeight="1" x14ac:dyDescent="0.2">
      <c r="Q141" s="113"/>
      <c r="R141" s="113"/>
      <c r="S141" s="113"/>
      <c r="T141" s="113"/>
      <c r="U141" s="113"/>
      <c r="V141" s="113"/>
      <c r="W141" s="113"/>
      <c r="X141" s="113"/>
      <c r="Y141" s="113"/>
    </row>
    <row r="142" spans="17:25" ht="33.75" customHeight="1" x14ac:dyDescent="0.2">
      <c r="Q142" s="113"/>
      <c r="R142" s="113"/>
      <c r="S142" s="113"/>
      <c r="T142" s="113"/>
      <c r="U142" s="113"/>
      <c r="V142" s="113"/>
      <c r="W142" s="113"/>
      <c r="X142" s="113"/>
      <c r="Y142" s="113"/>
    </row>
    <row r="143" spans="17:25" ht="33.75" customHeight="1" x14ac:dyDescent="0.2">
      <c r="Q143" s="113"/>
      <c r="R143" s="113"/>
      <c r="S143" s="113"/>
      <c r="T143" s="113"/>
      <c r="U143" s="113"/>
      <c r="V143" s="113"/>
      <c r="W143" s="113"/>
      <c r="X143" s="113"/>
      <c r="Y143" s="113"/>
    </row>
    <row r="144" spans="17:25" ht="33.75" customHeight="1" x14ac:dyDescent="0.2">
      <c r="Q144" s="113"/>
      <c r="R144" s="113"/>
      <c r="S144" s="113"/>
      <c r="T144" s="113"/>
      <c r="U144" s="113"/>
      <c r="V144" s="113"/>
      <c r="W144" s="113"/>
      <c r="X144" s="113"/>
      <c r="Y144" s="113"/>
    </row>
    <row r="145" spans="17:25" ht="33.75" customHeight="1" x14ac:dyDescent="0.2">
      <c r="Q145" s="113"/>
      <c r="R145" s="113"/>
      <c r="S145" s="113"/>
      <c r="T145" s="113"/>
      <c r="U145" s="113"/>
      <c r="V145" s="113"/>
      <c r="W145" s="113"/>
      <c r="X145" s="113"/>
      <c r="Y145" s="113"/>
    </row>
    <row r="146" spans="17:25" ht="33.75" customHeight="1" x14ac:dyDescent="0.2">
      <c r="Q146" s="113"/>
      <c r="R146" s="113"/>
      <c r="S146" s="113"/>
      <c r="T146" s="113"/>
      <c r="U146" s="113"/>
      <c r="V146" s="113"/>
      <c r="W146" s="113"/>
      <c r="X146" s="113"/>
      <c r="Y146" s="113"/>
    </row>
    <row r="147" spans="17:25" ht="33.75" customHeight="1" x14ac:dyDescent="0.2">
      <c r="Q147" s="113"/>
      <c r="R147" s="113"/>
      <c r="S147" s="113"/>
      <c r="T147" s="113"/>
      <c r="U147" s="113"/>
      <c r="V147" s="113"/>
      <c r="W147" s="113"/>
      <c r="X147" s="113"/>
      <c r="Y147" s="113"/>
    </row>
    <row r="148" spans="17:25" ht="33.75" customHeight="1" x14ac:dyDescent="0.2">
      <c r="Q148" s="113"/>
      <c r="R148" s="113"/>
      <c r="S148" s="113"/>
      <c r="T148" s="113"/>
      <c r="U148" s="113"/>
      <c r="V148" s="113"/>
      <c r="W148" s="113"/>
      <c r="X148" s="113"/>
      <c r="Y148" s="113"/>
    </row>
    <row r="149" spans="17:25" ht="33.75" customHeight="1" x14ac:dyDescent="0.2">
      <c r="Q149" s="113"/>
      <c r="R149" s="113"/>
      <c r="S149" s="113"/>
      <c r="T149" s="113"/>
      <c r="U149" s="113"/>
      <c r="V149" s="113"/>
      <c r="W149" s="113"/>
      <c r="X149" s="113"/>
      <c r="Y149" s="113"/>
    </row>
    <row r="150" spans="17:25" ht="33.75" customHeight="1" x14ac:dyDescent="0.2">
      <c r="Q150" s="113"/>
      <c r="R150" s="113"/>
      <c r="S150" s="113"/>
      <c r="T150" s="113"/>
      <c r="U150" s="113"/>
      <c r="V150" s="113"/>
      <c r="W150" s="113"/>
      <c r="X150" s="113"/>
      <c r="Y150" s="113"/>
    </row>
    <row r="151" spans="17:25" ht="33.75" customHeight="1" x14ac:dyDescent="0.2">
      <c r="Q151" s="113"/>
      <c r="R151" s="113"/>
      <c r="S151" s="113"/>
      <c r="T151" s="113"/>
      <c r="U151" s="113"/>
      <c r="V151" s="113"/>
      <c r="W151" s="113"/>
      <c r="X151" s="113"/>
      <c r="Y151" s="113"/>
    </row>
    <row r="152" spans="17:25" ht="33.75" customHeight="1" x14ac:dyDescent="0.2">
      <c r="Q152" s="113"/>
      <c r="R152" s="113"/>
      <c r="S152" s="113"/>
      <c r="T152" s="113"/>
      <c r="U152" s="113"/>
      <c r="V152" s="113"/>
      <c r="W152" s="113"/>
      <c r="X152" s="113"/>
      <c r="Y152" s="113"/>
    </row>
    <row r="153" spans="17:25" ht="33.75" customHeight="1" x14ac:dyDescent="0.2">
      <c r="Q153" s="113"/>
      <c r="R153" s="113"/>
      <c r="S153" s="113"/>
      <c r="T153" s="113"/>
      <c r="U153" s="113"/>
      <c r="V153" s="113"/>
      <c r="W153" s="113"/>
      <c r="X153" s="113"/>
      <c r="Y153" s="113"/>
    </row>
    <row r="154" spans="17:25" ht="33.75" customHeight="1" x14ac:dyDescent="0.2">
      <c r="Q154" s="113"/>
      <c r="R154" s="113"/>
      <c r="S154" s="113"/>
      <c r="T154" s="113"/>
      <c r="U154" s="113"/>
      <c r="V154" s="113"/>
      <c r="W154" s="113"/>
      <c r="X154" s="113"/>
      <c r="Y154" s="113"/>
    </row>
    <row r="155" spans="17:25" ht="33.75" customHeight="1" x14ac:dyDescent="0.2">
      <c r="Q155" s="113"/>
      <c r="R155" s="113"/>
      <c r="S155" s="113"/>
      <c r="T155" s="113"/>
      <c r="U155" s="113"/>
      <c r="V155" s="113"/>
      <c r="W155" s="113"/>
      <c r="X155" s="113"/>
      <c r="Y155" s="113"/>
    </row>
    <row r="156" spans="17:25" ht="33.75" customHeight="1" x14ac:dyDescent="0.2">
      <c r="Q156" s="113"/>
      <c r="R156" s="113"/>
      <c r="S156" s="113"/>
      <c r="T156" s="113"/>
      <c r="U156" s="113"/>
      <c r="V156" s="113"/>
      <c r="W156" s="113"/>
      <c r="X156" s="113"/>
      <c r="Y156" s="113"/>
    </row>
    <row r="157" spans="17:25" ht="33.75" customHeight="1" x14ac:dyDescent="0.2">
      <c r="Q157" s="113"/>
      <c r="R157" s="113"/>
      <c r="S157" s="113"/>
      <c r="T157" s="113"/>
      <c r="U157" s="113"/>
      <c r="V157" s="113"/>
      <c r="W157" s="113"/>
      <c r="X157" s="113"/>
      <c r="Y157" s="113"/>
    </row>
    <row r="158" spans="17:25" ht="33.75" customHeight="1" x14ac:dyDescent="0.2">
      <c r="Q158" s="113"/>
      <c r="R158" s="113"/>
      <c r="S158" s="113"/>
      <c r="T158" s="113"/>
      <c r="U158" s="113"/>
      <c r="V158" s="113"/>
      <c r="W158" s="113"/>
      <c r="X158" s="113"/>
      <c r="Y158" s="113"/>
    </row>
    <row r="159" spans="17:25" ht="33.75" customHeight="1" x14ac:dyDescent="0.2">
      <c r="Q159" s="113"/>
      <c r="R159" s="113"/>
      <c r="S159" s="113"/>
      <c r="T159" s="113"/>
      <c r="U159" s="113"/>
      <c r="V159" s="113"/>
      <c r="W159" s="113"/>
      <c r="X159" s="113"/>
      <c r="Y159" s="113"/>
    </row>
    <row r="160" spans="17:25" ht="33.75" customHeight="1" x14ac:dyDescent="0.2">
      <c r="Q160" s="113"/>
      <c r="R160" s="113"/>
      <c r="S160" s="113"/>
      <c r="T160" s="113"/>
      <c r="U160" s="113"/>
      <c r="V160" s="113"/>
      <c r="W160" s="113"/>
      <c r="X160" s="113"/>
      <c r="Y160" s="113"/>
    </row>
    <row r="161" spans="17:25" ht="33.75" customHeight="1" x14ac:dyDescent="0.2">
      <c r="Q161" s="113"/>
      <c r="R161" s="113"/>
      <c r="S161" s="113"/>
      <c r="T161" s="113"/>
      <c r="U161" s="113"/>
      <c r="V161" s="113"/>
      <c r="W161" s="113"/>
      <c r="X161" s="113"/>
      <c r="Y161" s="113"/>
    </row>
    <row r="162" spans="17:25" ht="33.75" customHeight="1" x14ac:dyDescent="0.2">
      <c r="Q162" s="113"/>
      <c r="R162" s="113"/>
      <c r="S162" s="113"/>
      <c r="T162" s="113"/>
      <c r="U162" s="113"/>
      <c r="V162" s="113"/>
      <c r="W162" s="113"/>
      <c r="X162" s="113"/>
      <c r="Y162" s="113"/>
    </row>
    <row r="163" spans="17:25" ht="33.75" customHeight="1" x14ac:dyDescent="0.2">
      <c r="Q163" s="113"/>
      <c r="R163" s="113"/>
      <c r="S163" s="113"/>
      <c r="T163" s="113"/>
      <c r="U163" s="113"/>
      <c r="V163" s="113"/>
      <c r="W163" s="113"/>
      <c r="X163" s="113"/>
      <c r="Y163" s="113"/>
    </row>
    <row r="164" spans="17:25" ht="33.75" customHeight="1" x14ac:dyDescent="0.2">
      <c r="Q164" s="113"/>
      <c r="R164" s="113"/>
      <c r="S164" s="113"/>
      <c r="T164" s="113"/>
      <c r="U164" s="113"/>
      <c r="V164" s="113"/>
      <c r="W164" s="113"/>
      <c r="X164" s="113"/>
      <c r="Y164" s="113"/>
    </row>
    <row r="165" spans="17:25" ht="33.75" customHeight="1" x14ac:dyDescent="0.2">
      <c r="Q165" s="113"/>
      <c r="R165" s="113"/>
      <c r="S165" s="113"/>
      <c r="T165" s="113"/>
      <c r="U165" s="113"/>
      <c r="V165" s="113"/>
      <c r="W165" s="113"/>
      <c r="X165" s="113"/>
      <c r="Y165" s="113"/>
    </row>
    <row r="166" spans="17:25" ht="33.75" customHeight="1" x14ac:dyDescent="0.2">
      <c r="Q166" s="113"/>
      <c r="R166" s="113"/>
      <c r="S166" s="113"/>
      <c r="T166" s="113"/>
      <c r="U166" s="113"/>
      <c r="V166" s="113"/>
      <c r="W166" s="113"/>
      <c r="X166" s="113"/>
      <c r="Y166" s="113"/>
    </row>
    <row r="167" spans="17:25" ht="33.75" customHeight="1" x14ac:dyDescent="0.2">
      <c r="Q167" s="113"/>
      <c r="R167" s="113"/>
      <c r="S167" s="113"/>
      <c r="T167" s="113"/>
      <c r="U167" s="113"/>
      <c r="V167" s="113"/>
      <c r="W167" s="113"/>
      <c r="X167" s="113"/>
      <c r="Y167" s="113"/>
    </row>
    <row r="168" spans="17:25" ht="33.75" customHeight="1" x14ac:dyDescent="0.2">
      <c r="Q168" s="113"/>
      <c r="R168" s="113"/>
      <c r="S168" s="113"/>
      <c r="T168" s="113"/>
      <c r="U168" s="113"/>
      <c r="V168" s="113"/>
      <c r="W168" s="113"/>
      <c r="X168" s="113"/>
      <c r="Y168" s="113"/>
    </row>
    <row r="169" spans="17:25" ht="33.75" customHeight="1" x14ac:dyDescent="0.2">
      <c r="Q169" s="113"/>
      <c r="R169" s="113"/>
      <c r="S169" s="113"/>
      <c r="T169" s="113"/>
      <c r="U169" s="113"/>
      <c r="V169" s="113"/>
      <c r="W169" s="113"/>
      <c r="X169" s="113"/>
      <c r="Y169" s="113"/>
    </row>
    <row r="170" spans="17:25" ht="33.75" customHeight="1" x14ac:dyDescent="0.2">
      <c r="Q170" s="113"/>
      <c r="R170" s="113"/>
      <c r="S170" s="113"/>
      <c r="T170" s="113"/>
      <c r="U170" s="113"/>
      <c r="V170" s="113"/>
      <c r="W170" s="113"/>
      <c r="X170" s="113"/>
      <c r="Y170" s="113"/>
    </row>
    <row r="171" spans="17:25" ht="33.75" customHeight="1" x14ac:dyDescent="0.2">
      <c r="Q171" s="113"/>
      <c r="R171" s="113"/>
      <c r="S171" s="113"/>
      <c r="T171" s="113"/>
      <c r="U171" s="113"/>
      <c r="V171" s="113"/>
      <c r="W171" s="113"/>
      <c r="X171" s="113"/>
      <c r="Y171" s="113"/>
    </row>
    <row r="172" spans="17:25" ht="33.75" customHeight="1" x14ac:dyDescent="0.2">
      <c r="Q172" s="113"/>
      <c r="R172" s="113"/>
      <c r="S172" s="113"/>
      <c r="T172" s="113"/>
      <c r="U172" s="113"/>
      <c r="V172" s="113"/>
      <c r="W172" s="113"/>
      <c r="X172" s="113"/>
      <c r="Y172" s="113"/>
    </row>
    <row r="173" spans="17:25" ht="33.75" customHeight="1" x14ac:dyDescent="0.2">
      <c r="Q173" s="113"/>
      <c r="R173" s="113"/>
      <c r="S173" s="113"/>
      <c r="T173" s="113"/>
      <c r="U173" s="113"/>
      <c r="V173" s="113"/>
      <c r="W173" s="113"/>
      <c r="X173" s="113"/>
      <c r="Y173" s="113"/>
    </row>
    <row r="174" spans="17:25" ht="33.75" customHeight="1" x14ac:dyDescent="0.2">
      <c r="Q174" s="113"/>
      <c r="R174" s="113"/>
      <c r="S174" s="113"/>
      <c r="T174" s="113"/>
      <c r="U174" s="113"/>
      <c r="V174" s="113"/>
      <c r="W174" s="113"/>
      <c r="X174" s="113"/>
      <c r="Y174" s="113"/>
    </row>
    <row r="175" spans="17:25" ht="33.75" customHeight="1" x14ac:dyDescent="0.2">
      <c r="Q175" s="113"/>
      <c r="R175" s="113"/>
      <c r="S175" s="113"/>
      <c r="T175" s="113"/>
      <c r="U175" s="113"/>
      <c r="V175" s="113"/>
      <c r="W175" s="113"/>
      <c r="X175" s="113"/>
      <c r="Y175" s="113"/>
    </row>
    <row r="176" spans="17:25" ht="33.75" customHeight="1" x14ac:dyDescent="0.2">
      <c r="Q176" s="113"/>
      <c r="R176" s="113"/>
      <c r="S176" s="113"/>
      <c r="T176" s="113"/>
      <c r="U176" s="113"/>
      <c r="V176" s="113"/>
      <c r="W176" s="113"/>
      <c r="X176" s="113"/>
      <c r="Y176" s="113"/>
    </row>
    <row r="177" spans="17:25" ht="33.75" customHeight="1" x14ac:dyDescent="0.2">
      <c r="Q177" s="113"/>
      <c r="R177" s="113"/>
      <c r="S177" s="113"/>
      <c r="T177" s="113"/>
      <c r="U177" s="113"/>
      <c r="V177" s="113"/>
      <c r="W177" s="113"/>
      <c r="X177" s="113"/>
      <c r="Y177" s="113"/>
    </row>
    <row r="178" spans="17:25" ht="33.75" customHeight="1" x14ac:dyDescent="0.2">
      <c r="Q178" s="113"/>
      <c r="R178" s="113"/>
      <c r="S178" s="113"/>
      <c r="T178" s="113"/>
      <c r="U178" s="113"/>
      <c r="V178" s="113"/>
      <c r="W178" s="113"/>
      <c r="X178" s="113"/>
      <c r="Y178" s="113"/>
    </row>
    <row r="179" spans="17:25" ht="33.75" customHeight="1" x14ac:dyDescent="0.2">
      <c r="Q179" s="113"/>
      <c r="R179" s="113"/>
      <c r="S179" s="113"/>
      <c r="T179" s="113"/>
      <c r="U179" s="113"/>
      <c r="V179" s="113"/>
      <c r="W179" s="113"/>
      <c r="X179" s="113"/>
      <c r="Y179" s="113"/>
    </row>
    <row r="180" spans="17:25" ht="33.75" customHeight="1" x14ac:dyDescent="0.2">
      <c r="Q180" s="113"/>
      <c r="R180" s="113"/>
      <c r="S180" s="113"/>
      <c r="T180" s="113"/>
      <c r="U180" s="113"/>
      <c r="V180" s="113"/>
      <c r="W180" s="113"/>
      <c r="X180" s="113"/>
      <c r="Y180" s="113"/>
    </row>
  </sheetData>
  <mergeCells count="141">
    <mergeCell ref="A3:A40"/>
    <mergeCell ref="B3:B40"/>
    <mergeCell ref="C3:C8"/>
    <mergeCell ref="D3:D8"/>
    <mergeCell ref="E3:E8"/>
    <mergeCell ref="F3:F8"/>
    <mergeCell ref="G3:G8"/>
    <mergeCell ref="H3:H8"/>
    <mergeCell ref="I3:I8"/>
    <mergeCell ref="F15:F22"/>
    <mergeCell ref="G15:G22"/>
    <mergeCell ref="H15:H22"/>
    <mergeCell ref="I9:I14"/>
    <mergeCell ref="J3:J4"/>
    <mergeCell ref="V3:V8"/>
    <mergeCell ref="W3:W8"/>
    <mergeCell ref="X3:X8"/>
    <mergeCell ref="B1:C1"/>
    <mergeCell ref="E1:AB1"/>
    <mergeCell ref="K2:L2"/>
    <mergeCell ref="Y3:Y8"/>
    <mergeCell ref="Z3:Z4"/>
    <mergeCell ref="AA3:AA4"/>
    <mergeCell ref="AB3:AB40"/>
    <mergeCell ref="J5:J6"/>
    <mergeCell ref="Z5:Z6"/>
    <mergeCell ref="AA5:AA6"/>
    <mergeCell ref="J7:J8"/>
    <mergeCell ref="Z7:Z8"/>
    <mergeCell ref="AA7:AA8"/>
    <mergeCell ref="Z9:Z14"/>
    <mergeCell ref="AA9:AA14"/>
    <mergeCell ref="J11:J12"/>
    <mergeCell ref="J13:J14"/>
    <mergeCell ref="C15:C22"/>
    <mergeCell ref="D15:D22"/>
    <mergeCell ref="E15:E22"/>
    <mergeCell ref="J9:J10"/>
    <mergeCell ref="V9:V14"/>
    <mergeCell ref="W9:W14"/>
    <mergeCell ref="X9:X14"/>
    <mergeCell ref="Y9:Y14"/>
    <mergeCell ref="C9:C14"/>
    <mergeCell ref="D9:D14"/>
    <mergeCell ref="E9:E14"/>
    <mergeCell ref="F9:F14"/>
    <mergeCell ref="G9:G14"/>
    <mergeCell ref="H9:H14"/>
    <mergeCell ref="Z15:Z22"/>
    <mergeCell ref="AA15:AA22"/>
    <mergeCell ref="J17:J18"/>
    <mergeCell ref="J19:J20"/>
    <mergeCell ref="J21:J22"/>
    <mergeCell ref="C23:C28"/>
    <mergeCell ref="D23:D28"/>
    <mergeCell ref="E23:E28"/>
    <mergeCell ref="F23:F28"/>
    <mergeCell ref="G23:G28"/>
    <mergeCell ref="I15:I22"/>
    <mergeCell ref="J15:J16"/>
    <mergeCell ref="V15:V22"/>
    <mergeCell ref="W15:W22"/>
    <mergeCell ref="X15:X22"/>
    <mergeCell ref="Y15:Y22"/>
    <mergeCell ref="Y23:Y28"/>
    <mergeCell ref="Z23:Z24"/>
    <mergeCell ref="AA23:AA28"/>
    <mergeCell ref="J25:J26"/>
    <mergeCell ref="Z25:Z28"/>
    <mergeCell ref="J27:J28"/>
    <mergeCell ref="H23:H28"/>
    <mergeCell ref="I23:I28"/>
    <mergeCell ref="J23:J24"/>
    <mergeCell ref="V23:V28"/>
    <mergeCell ref="W23:W28"/>
    <mergeCell ref="X23:X28"/>
    <mergeCell ref="C35:C40"/>
    <mergeCell ref="D35:D40"/>
    <mergeCell ref="E35:E40"/>
    <mergeCell ref="F35:F40"/>
    <mergeCell ref="G35:G40"/>
    <mergeCell ref="H35:H40"/>
    <mergeCell ref="I29:I34"/>
    <mergeCell ref="J29:J30"/>
    <mergeCell ref="V29:V34"/>
    <mergeCell ref="C29:C34"/>
    <mergeCell ref="D29:D34"/>
    <mergeCell ref="E29:E34"/>
    <mergeCell ref="F29:F34"/>
    <mergeCell ref="G29:G34"/>
    <mergeCell ref="H29:H34"/>
    <mergeCell ref="I35:I40"/>
    <mergeCell ref="J35:J36"/>
    <mergeCell ref="V35:V40"/>
    <mergeCell ref="W35:W40"/>
    <mergeCell ref="X35:X40"/>
    <mergeCell ref="Y35:Y40"/>
    <mergeCell ref="Z29:Z34"/>
    <mergeCell ref="AA29:AA34"/>
    <mergeCell ref="J31:J32"/>
    <mergeCell ref="J33:J34"/>
    <mergeCell ref="W29:W34"/>
    <mergeCell ref="X29:X34"/>
    <mergeCell ref="Y29:Y34"/>
    <mergeCell ref="Z35:Z40"/>
    <mergeCell ref="AA35:AA40"/>
    <mergeCell ref="J37:J38"/>
    <mergeCell ref="J39:J40"/>
    <mergeCell ref="Q44:U44"/>
    <mergeCell ref="V45:V52"/>
    <mergeCell ref="W45:W52"/>
    <mergeCell ref="X45:X52"/>
    <mergeCell ref="Y45:Y52"/>
    <mergeCell ref="V63:V66"/>
    <mergeCell ref="W63:W66"/>
    <mergeCell ref="X63:X66"/>
    <mergeCell ref="Y63:Y66"/>
    <mergeCell ref="V67:V72"/>
    <mergeCell ref="W67:W72"/>
    <mergeCell ref="X67:X72"/>
    <mergeCell ref="Y67:Y72"/>
    <mergeCell ref="V53:V56"/>
    <mergeCell ref="W53:W56"/>
    <mergeCell ref="X53:X56"/>
    <mergeCell ref="Y53:Y56"/>
    <mergeCell ref="V57:V62"/>
    <mergeCell ref="W57:W62"/>
    <mergeCell ref="X57:X62"/>
    <mergeCell ref="Y57:Y62"/>
    <mergeCell ref="V93:V96"/>
    <mergeCell ref="W93:W96"/>
    <mergeCell ref="X93:X96"/>
    <mergeCell ref="Y93:Y96"/>
    <mergeCell ref="V73:V82"/>
    <mergeCell ref="W73:W82"/>
    <mergeCell ref="X73:X82"/>
    <mergeCell ref="Y73:Y82"/>
    <mergeCell ref="V83:V92"/>
    <mergeCell ref="W83:W92"/>
    <mergeCell ref="X83:X92"/>
    <mergeCell ref="Y83:Y92"/>
  </mergeCells>
  <conditionalFormatting sqref="Q46:T46">
    <cfRule type="iconSet" priority="1">
      <iconSet iconSet="3Symbols">
        <cfvo type="percent" val="0"/>
        <cfvo type="percent" val="33"/>
        <cfvo type="percent" val="67"/>
      </iconSet>
    </cfRule>
  </conditionalFormatting>
  <printOptions horizontalCentered="1"/>
  <pageMargins left="0" right="0" top="0.74803149606299213" bottom="0.74803149606299213" header="0.31496062992125984" footer="0.31496062992125984"/>
  <pageSetup scale="5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Q248"/>
  <sheetViews>
    <sheetView topLeftCell="E1" zoomScale="80" zoomScaleNormal="80" workbookViewId="0">
      <pane xSplit="2" ySplit="2" topLeftCell="L65" activePane="bottomRight" state="frozen"/>
      <selection pane="topRight" activeCell="G1" sqref="G1"/>
      <selection pane="bottomLeft" activeCell="E3" sqref="E3"/>
      <selection pane="bottomRight" activeCell="W68" sqref="W68"/>
    </sheetView>
  </sheetViews>
  <sheetFormatPr baseColWidth="10" defaultColWidth="20.85546875" defaultRowHeight="15.75" x14ac:dyDescent="0.25"/>
  <cols>
    <col min="1" max="1" width="20.85546875" style="26"/>
    <col min="2" max="2" width="27.140625" style="26" customWidth="1"/>
    <col min="3" max="3" width="31.42578125" style="26" customWidth="1"/>
    <col min="4" max="4" width="40.85546875" style="26" customWidth="1"/>
    <col min="5" max="5" width="31" style="26" customWidth="1"/>
    <col min="6" max="6" width="15" style="26" customWidth="1"/>
    <col min="7" max="7" width="20.85546875" style="27"/>
    <col min="8" max="8" width="17.85546875" style="27" customWidth="1"/>
    <col min="9" max="9" width="11.140625" style="26" customWidth="1"/>
    <col min="10" max="10" width="39.7109375" style="27" customWidth="1"/>
    <col min="11" max="16" width="20.85546875" style="26"/>
    <col min="17" max="17" width="10" style="8" customWidth="1"/>
    <col min="18" max="18" width="10.5703125" style="8" bestFit="1" customWidth="1"/>
    <col min="19" max="25" width="10" style="8" customWidth="1"/>
    <col min="26" max="27" width="20.85546875" style="68"/>
    <col min="28" max="28" width="20.85546875" style="229"/>
    <col min="29" max="43" width="20.85546875" style="68"/>
    <col min="44" max="16384" width="20.85546875" style="26"/>
  </cols>
  <sheetData>
    <row r="1" spans="1:28" ht="39.6" customHeight="1" x14ac:dyDescent="0.25">
      <c r="A1" s="53" t="s">
        <v>1</v>
      </c>
      <c r="B1" s="518" t="s">
        <v>2</v>
      </c>
      <c r="C1" s="518"/>
      <c r="D1" s="53" t="s">
        <v>147</v>
      </c>
      <c r="E1" s="519">
        <v>2023</v>
      </c>
      <c r="F1" s="520"/>
      <c r="G1" s="520"/>
      <c r="H1" s="520"/>
      <c r="I1" s="520"/>
      <c r="J1" s="520"/>
      <c r="K1" s="520"/>
      <c r="L1" s="520"/>
      <c r="M1" s="520"/>
      <c r="N1" s="520"/>
      <c r="O1" s="520"/>
      <c r="P1" s="520"/>
      <c r="Q1" s="520"/>
      <c r="R1" s="520"/>
      <c r="S1" s="520"/>
      <c r="T1" s="520"/>
      <c r="U1" s="520"/>
      <c r="V1" s="520"/>
      <c r="W1" s="520"/>
      <c r="X1" s="520"/>
      <c r="Y1" s="520"/>
      <c r="Z1" s="520"/>
      <c r="AA1" s="520"/>
      <c r="AB1" s="521"/>
    </row>
    <row r="2" spans="1:28" ht="71.25" customHeight="1" x14ac:dyDescent="0.25">
      <c r="A2" s="251" t="s">
        <v>4</v>
      </c>
      <c r="B2" s="251" t="s">
        <v>5</v>
      </c>
      <c r="C2" s="251" t="s">
        <v>286</v>
      </c>
      <c r="D2" s="36" t="s">
        <v>287</v>
      </c>
      <c r="E2" s="253" t="s">
        <v>8</v>
      </c>
      <c r="F2" s="28" t="s">
        <v>288</v>
      </c>
      <c r="G2" s="248" t="s">
        <v>10</v>
      </c>
      <c r="H2" s="248" t="s">
        <v>11</v>
      </c>
      <c r="I2" s="250" t="s">
        <v>12</v>
      </c>
      <c r="J2" s="249" t="s">
        <v>13</v>
      </c>
      <c r="K2" s="522" t="s">
        <v>14</v>
      </c>
      <c r="L2" s="522"/>
      <c r="M2" s="247">
        <v>44986</v>
      </c>
      <c r="N2" s="247">
        <v>45078</v>
      </c>
      <c r="O2" s="247">
        <v>45170</v>
      </c>
      <c r="P2" s="247">
        <v>45261</v>
      </c>
      <c r="Q2" s="148" t="s">
        <v>15</v>
      </c>
      <c r="R2" s="148" t="s">
        <v>16</v>
      </c>
      <c r="S2" s="148" t="s">
        <v>17</v>
      </c>
      <c r="T2" s="148" t="s">
        <v>18</v>
      </c>
      <c r="U2" s="148" t="s">
        <v>19</v>
      </c>
      <c r="V2" s="148" t="s">
        <v>20</v>
      </c>
      <c r="W2" s="148" t="s">
        <v>21</v>
      </c>
      <c r="X2" s="148" t="s">
        <v>22</v>
      </c>
      <c r="Y2" s="148" t="s">
        <v>23</v>
      </c>
      <c r="Z2" s="99" t="s">
        <v>149</v>
      </c>
      <c r="AA2" s="112" t="s">
        <v>25</v>
      </c>
      <c r="AB2" s="252" t="s">
        <v>26</v>
      </c>
    </row>
    <row r="3" spans="1:28" ht="59.45" customHeight="1" x14ac:dyDescent="0.25">
      <c r="A3" s="523"/>
      <c r="B3" s="526" t="s">
        <v>289</v>
      </c>
      <c r="C3" s="529" t="s">
        <v>290</v>
      </c>
      <c r="D3" s="486" t="s">
        <v>291</v>
      </c>
      <c r="E3" s="501" t="s">
        <v>292</v>
      </c>
      <c r="F3" s="532">
        <v>28</v>
      </c>
      <c r="G3" s="501" t="s">
        <v>293</v>
      </c>
      <c r="H3" s="501" t="s">
        <v>294</v>
      </c>
      <c r="I3" s="491">
        <f>W3</f>
        <v>0.3</v>
      </c>
      <c r="J3" s="482" t="s">
        <v>295</v>
      </c>
      <c r="K3" s="246">
        <v>0.7</v>
      </c>
      <c r="L3" s="245" t="s">
        <v>35</v>
      </c>
      <c r="M3" s="244">
        <v>0.1</v>
      </c>
      <c r="N3" s="244">
        <v>0.3</v>
      </c>
      <c r="O3" s="244">
        <v>0.65</v>
      </c>
      <c r="P3" s="244">
        <v>1</v>
      </c>
      <c r="Q3" s="6">
        <f t="shared" ref="Q3:Q34" si="0">+SUM(M3:M3)*K3</f>
        <v>6.9999999999999993E-2</v>
      </c>
      <c r="R3" s="6">
        <f t="shared" ref="R3:R34" si="1">+SUM(N3:N3)*K3</f>
        <v>0.21</v>
      </c>
      <c r="S3" s="6">
        <f t="shared" ref="S3:S34" si="2">+SUM(O3:O3)*K3</f>
        <v>0.45499999999999996</v>
      </c>
      <c r="T3" s="6">
        <f t="shared" ref="T3:T34" si="3">+SUM(P3:P3)*K3</f>
        <v>0.7</v>
      </c>
      <c r="U3" s="149">
        <f t="shared" ref="U3:U34" si="4">+MAX(Q3:T3)</f>
        <v>0.7</v>
      </c>
      <c r="V3" s="309">
        <f>+Q4+Q6</f>
        <v>9.9999999999999992E-2</v>
      </c>
      <c r="W3" s="309">
        <f>+R4+R6</f>
        <v>0.3</v>
      </c>
      <c r="X3" s="309">
        <f>+S4+S6</f>
        <v>0</v>
      </c>
      <c r="Y3" s="309">
        <f>+T4+T6</f>
        <v>0</v>
      </c>
      <c r="Z3" s="478" t="s">
        <v>296</v>
      </c>
      <c r="AA3" s="513" t="s">
        <v>297</v>
      </c>
      <c r="AB3" s="535" t="s">
        <v>298</v>
      </c>
    </row>
    <row r="4" spans="1:28" ht="59.45" customHeight="1" x14ac:dyDescent="0.25">
      <c r="A4" s="524"/>
      <c r="B4" s="527"/>
      <c r="C4" s="530"/>
      <c r="D4" s="486"/>
      <c r="E4" s="502"/>
      <c r="F4" s="533"/>
      <c r="G4" s="502"/>
      <c r="H4" s="502"/>
      <c r="I4" s="483"/>
      <c r="J4" s="494"/>
      <c r="K4" s="243">
        <v>0.7</v>
      </c>
      <c r="L4" s="242" t="s">
        <v>39</v>
      </c>
      <c r="M4" s="241">
        <v>0.1</v>
      </c>
      <c r="N4" s="241">
        <v>0.3</v>
      </c>
      <c r="O4" s="241">
        <v>0</v>
      </c>
      <c r="P4" s="241">
        <v>0</v>
      </c>
      <c r="Q4" s="165">
        <f t="shared" si="0"/>
        <v>6.9999999999999993E-2</v>
      </c>
      <c r="R4" s="165">
        <f t="shared" si="1"/>
        <v>0.21</v>
      </c>
      <c r="S4" s="165">
        <f t="shared" si="2"/>
        <v>0</v>
      </c>
      <c r="T4" s="165">
        <f t="shared" si="3"/>
        <v>0</v>
      </c>
      <c r="U4" s="166">
        <f t="shared" si="4"/>
        <v>0.21</v>
      </c>
      <c r="V4" s="310"/>
      <c r="W4" s="310"/>
      <c r="X4" s="310"/>
      <c r="Y4" s="310"/>
      <c r="Z4" s="479"/>
      <c r="AA4" s="514"/>
      <c r="AB4" s="536"/>
    </row>
    <row r="5" spans="1:28" ht="57.6" customHeight="1" x14ac:dyDescent="0.25">
      <c r="A5" s="524"/>
      <c r="B5" s="527"/>
      <c r="C5" s="530"/>
      <c r="D5" s="486"/>
      <c r="E5" s="502"/>
      <c r="F5" s="533"/>
      <c r="G5" s="502"/>
      <c r="H5" s="502"/>
      <c r="I5" s="483"/>
      <c r="J5" s="482" t="s">
        <v>299</v>
      </c>
      <c r="K5" s="246">
        <v>0.3</v>
      </c>
      <c r="L5" s="245" t="s">
        <v>35</v>
      </c>
      <c r="M5" s="244">
        <v>0.1</v>
      </c>
      <c r="N5" s="244">
        <v>0.3</v>
      </c>
      <c r="O5" s="244">
        <v>0.65</v>
      </c>
      <c r="P5" s="244">
        <v>1</v>
      </c>
      <c r="Q5" s="6">
        <f t="shared" si="0"/>
        <v>0.03</v>
      </c>
      <c r="R5" s="6">
        <f t="shared" si="1"/>
        <v>0.09</v>
      </c>
      <c r="S5" s="6">
        <f t="shared" si="2"/>
        <v>0.19500000000000001</v>
      </c>
      <c r="T5" s="6">
        <f t="shared" si="3"/>
        <v>0.3</v>
      </c>
      <c r="U5" s="149">
        <f t="shared" si="4"/>
        <v>0.3</v>
      </c>
      <c r="V5" s="310"/>
      <c r="W5" s="310"/>
      <c r="X5" s="310"/>
      <c r="Y5" s="310"/>
      <c r="Z5" s="479"/>
      <c r="AA5" s="514"/>
      <c r="AB5" s="536"/>
    </row>
    <row r="6" spans="1:28" ht="60.6" customHeight="1" x14ac:dyDescent="0.25">
      <c r="A6" s="524"/>
      <c r="B6" s="527"/>
      <c r="C6" s="530"/>
      <c r="D6" s="486"/>
      <c r="E6" s="503"/>
      <c r="F6" s="534"/>
      <c r="G6" s="503"/>
      <c r="H6" s="503"/>
      <c r="I6" s="494"/>
      <c r="J6" s="494"/>
      <c r="K6" s="243">
        <v>0.3</v>
      </c>
      <c r="L6" s="242" t="s">
        <v>39</v>
      </c>
      <c r="M6" s="241">
        <v>0.1</v>
      </c>
      <c r="N6" s="241">
        <v>0.3</v>
      </c>
      <c r="O6" s="241">
        <v>0</v>
      </c>
      <c r="P6" s="241">
        <v>0</v>
      </c>
      <c r="Q6" s="165">
        <f t="shared" si="0"/>
        <v>0.03</v>
      </c>
      <c r="R6" s="165">
        <f t="shared" si="1"/>
        <v>0.09</v>
      </c>
      <c r="S6" s="165">
        <f t="shared" si="2"/>
        <v>0</v>
      </c>
      <c r="T6" s="165">
        <f t="shared" si="3"/>
        <v>0</v>
      </c>
      <c r="U6" s="166">
        <f t="shared" si="4"/>
        <v>0.09</v>
      </c>
      <c r="V6" s="311"/>
      <c r="W6" s="311"/>
      <c r="X6" s="311"/>
      <c r="Y6" s="311"/>
      <c r="Z6" s="479"/>
      <c r="AA6" s="514"/>
      <c r="AB6" s="536"/>
    </row>
    <row r="7" spans="1:28" ht="65.45" customHeight="1" x14ac:dyDescent="0.25">
      <c r="A7" s="524"/>
      <c r="B7" s="527"/>
      <c r="C7" s="530"/>
      <c r="D7" s="486" t="s">
        <v>300</v>
      </c>
      <c r="E7" s="509" t="s">
        <v>301</v>
      </c>
      <c r="F7" s="510">
        <v>29</v>
      </c>
      <c r="G7" s="501" t="s">
        <v>302</v>
      </c>
      <c r="H7" s="501" t="s">
        <v>303</v>
      </c>
      <c r="I7" s="501">
        <f>W7</f>
        <v>0.3</v>
      </c>
      <c r="J7" s="509" t="s">
        <v>304</v>
      </c>
      <c r="K7" s="246">
        <v>1</v>
      </c>
      <c r="L7" s="245" t="s">
        <v>35</v>
      </c>
      <c r="M7" s="244">
        <v>0.25</v>
      </c>
      <c r="N7" s="244">
        <v>0.5</v>
      </c>
      <c r="O7" s="244">
        <v>0.75</v>
      </c>
      <c r="P7" s="244">
        <v>1</v>
      </c>
      <c r="Q7" s="6">
        <f t="shared" si="0"/>
        <v>0.25</v>
      </c>
      <c r="R7" s="6">
        <f t="shared" si="1"/>
        <v>0.5</v>
      </c>
      <c r="S7" s="6">
        <f t="shared" si="2"/>
        <v>0.75</v>
      </c>
      <c r="T7" s="6">
        <f t="shared" si="3"/>
        <v>1</v>
      </c>
      <c r="U7" s="149">
        <f t="shared" si="4"/>
        <v>1</v>
      </c>
      <c r="V7" s="309">
        <f>+Q8</f>
        <v>0.25</v>
      </c>
      <c r="W7" s="309">
        <f>+R8</f>
        <v>0.3</v>
      </c>
      <c r="X7" s="309">
        <f>+S8</f>
        <v>0</v>
      </c>
      <c r="Y7" s="309">
        <f>+T8</f>
        <v>0</v>
      </c>
      <c r="Z7" s="479"/>
      <c r="AA7" s="476" t="s">
        <v>305</v>
      </c>
      <c r="AB7" s="536"/>
    </row>
    <row r="8" spans="1:28" ht="57.6" customHeight="1" x14ac:dyDescent="0.25">
      <c r="A8" s="524"/>
      <c r="B8" s="527"/>
      <c r="C8" s="530"/>
      <c r="D8" s="486"/>
      <c r="E8" s="509"/>
      <c r="F8" s="511"/>
      <c r="G8" s="503"/>
      <c r="H8" s="503"/>
      <c r="I8" s="503"/>
      <c r="J8" s="509"/>
      <c r="K8" s="243">
        <v>1</v>
      </c>
      <c r="L8" s="242" t="s">
        <v>39</v>
      </c>
      <c r="M8" s="241">
        <v>0.25</v>
      </c>
      <c r="N8" s="241">
        <v>0.3</v>
      </c>
      <c r="O8" s="241">
        <v>0</v>
      </c>
      <c r="P8" s="241">
        <v>0</v>
      </c>
      <c r="Q8" s="165">
        <f t="shared" si="0"/>
        <v>0.25</v>
      </c>
      <c r="R8" s="165">
        <f t="shared" si="1"/>
        <v>0.3</v>
      </c>
      <c r="S8" s="165">
        <f t="shared" si="2"/>
        <v>0</v>
      </c>
      <c r="T8" s="165">
        <f t="shared" si="3"/>
        <v>0</v>
      </c>
      <c r="U8" s="166">
        <f t="shared" si="4"/>
        <v>0.3</v>
      </c>
      <c r="V8" s="311"/>
      <c r="W8" s="311"/>
      <c r="X8" s="311"/>
      <c r="Y8" s="311"/>
      <c r="Z8" s="479"/>
      <c r="AA8" s="479"/>
      <c r="AB8" s="536"/>
    </row>
    <row r="9" spans="1:28" ht="61.9" customHeight="1" x14ac:dyDescent="0.25">
      <c r="A9" s="524"/>
      <c r="B9" s="527"/>
      <c r="C9" s="530"/>
      <c r="D9" s="482" t="s">
        <v>306</v>
      </c>
      <c r="E9" s="509" t="s">
        <v>307</v>
      </c>
      <c r="F9" s="510">
        <v>30</v>
      </c>
      <c r="G9" s="501" t="s">
        <v>302</v>
      </c>
      <c r="H9" s="501" t="s">
        <v>303</v>
      </c>
      <c r="I9" s="501">
        <f>W9</f>
        <v>0.3</v>
      </c>
      <c r="J9" s="509" t="s">
        <v>308</v>
      </c>
      <c r="K9" s="246">
        <v>1</v>
      </c>
      <c r="L9" s="245" t="s">
        <v>35</v>
      </c>
      <c r="M9" s="244">
        <v>0.25</v>
      </c>
      <c r="N9" s="244">
        <v>0.5</v>
      </c>
      <c r="O9" s="244">
        <v>0.75</v>
      </c>
      <c r="P9" s="244">
        <v>1</v>
      </c>
      <c r="Q9" s="6">
        <f t="shared" si="0"/>
        <v>0.25</v>
      </c>
      <c r="R9" s="6">
        <f t="shared" si="1"/>
        <v>0.5</v>
      </c>
      <c r="S9" s="6">
        <f t="shared" si="2"/>
        <v>0.75</v>
      </c>
      <c r="T9" s="6">
        <f t="shared" si="3"/>
        <v>1</v>
      </c>
      <c r="U9" s="149">
        <f t="shared" si="4"/>
        <v>1</v>
      </c>
      <c r="V9" s="309">
        <f>+Q10</f>
        <v>0</v>
      </c>
      <c r="W9" s="309">
        <f>+R10</f>
        <v>0.3</v>
      </c>
      <c r="X9" s="309">
        <f>+S10</f>
        <v>0</v>
      </c>
      <c r="Y9" s="309">
        <f>+T10</f>
        <v>0</v>
      </c>
      <c r="Z9" s="478" t="s">
        <v>309</v>
      </c>
      <c r="AA9" s="476" t="s">
        <v>310</v>
      </c>
      <c r="AB9" s="536"/>
    </row>
    <row r="10" spans="1:28" ht="62.45" customHeight="1" x14ac:dyDescent="0.25">
      <c r="A10" s="524"/>
      <c r="B10" s="527"/>
      <c r="C10" s="530"/>
      <c r="D10" s="483"/>
      <c r="E10" s="509"/>
      <c r="F10" s="511"/>
      <c r="G10" s="503"/>
      <c r="H10" s="503"/>
      <c r="I10" s="503"/>
      <c r="J10" s="509"/>
      <c r="K10" s="243">
        <v>1</v>
      </c>
      <c r="L10" s="242" t="s">
        <v>39</v>
      </c>
      <c r="M10" s="241">
        <v>0</v>
      </c>
      <c r="N10" s="241">
        <v>0.3</v>
      </c>
      <c r="O10" s="241">
        <v>0</v>
      </c>
      <c r="P10" s="241">
        <v>0</v>
      </c>
      <c r="Q10" s="165">
        <f t="shared" si="0"/>
        <v>0</v>
      </c>
      <c r="R10" s="165">
        <f t="shared" si="1"/>
        <v>0.3</v>
      </c>
      <c r="S10" s="165">
        <f t="shared" si="2"/>
        <v>0</v>
      </c>
      <c r="T10" s="165">
        <f t="shared" si="3"/>
        <v>0</v>
      </c>
      <c r="U10" s="166">
        <f t="shared" si="4"/>
        <v>0.3</v>
      </c>
      <c r="V10" s="311"/>
      <c r="W10" s="311"/>
      <c r="X10" s="311"/>
      <c r="Y10" s="311"/>
      <c r="Z10" s="477"/>
      <c r="AA10" s="477"/>
      <c r="AB10" s="536"/>
    </row>
    <row r="11" spans="1:28" ht="68.45" customHeight="1" x14ac:dyDescent="0.25">
      <c r="A11" s="524"/>
      <c r="B11" s="527"/>
      <c r="C11" s="530"/>
      <c r="D11" s="483"/>
      <c r="E11" s="509" t="s">
        <v>311</v>
      </c>
      <c r="F11" s="510">
        <v>31</v>
      </c>
      <c r="G11" s="501" t="s">
        <v>302</v>
      </c>
      <c r="H11" s="501" t="s">
        <v>303</v>
      </c>
      <c r="I11" s="501">
        <f>W11</f>
        <v>0.25</v>
      </c>
      <c r="J11" s="509" t="s">
        <v>312</v>
      </c>
      <c r="K11" s="246">
        <v>1</v>
      </c>
      <c r="L11" s="245" t="s">
        <v>35</v>
      </c>
      <c r="M11" s="244">
        <v>0.25</v>
      </c>
      <c r="N11" s="244">
        <v>0.5</v>
      </c>
      <c r="O11" s="244">
        <v>0.75</v>
      </c>
      <c r="P11" s="244">
        <v>1</v>
      </c>
      <c r="Q11" s="6">
        <f t="shared" si="0"/>
        <v>0.25</v>
      </c>
      <c r="R11" s="6">
        <f t="shared" si="1"/>
        <v>0.5</v>
      </c>
      <c r="S11" s="6">
        <f t="shared" si="2"/>
        <v>0.75</v>
      </c>
      <c r="T11" s="6">
        <f t="shared" si="3"/>
        <v>1</v>
      </c>
      <c r="U11" s="149">
        <f t="shared" si="4"/>
        <v>1</v>
      </c>
      <c r="V11" s="309">
        <f>+Q12</f>
        <v>0.25</v>
      </c>
      <c r="W11" s="309">
        <f>+R12</f>
        <v>0.25</v>
      </c>
      <c r="X11" s="309">
        <f>+S12</f>
        <v>0</v>
      </c>
      <c r="Y11" s="309">
        <f>+T12</f>
        <v>0</v>
      </c>
      <c r="Z11" s="478" t="s">
        <v>313</v>
      </c>
      <c r="AA11" s="515" t="s">
        <v>305</v>
      </c>
      <c r="AB11" s="536"/>
    </row>
    <row r="12" spans="1:28" ht="63.6" customHeight="1" x14ac:dyDescent="0.25">
      <c r="A12" s="524"/>
      <c r="B12" s="527"/>
      <c r="C12" s="530"/>
      <c r="D12" s="494"/>
      <c r="E12" s="509"/>
      <c r="F12" s="511"/>
      <c r="G12" s="503"/>
      <c r="H12" s="503"/>
      <c r="I12" s="503"/>
      <c r="J12" s="509"/>
      <c r="K12" s="243">
        <v>1</v>
      </c>
      <c r="L12" s="242" t="s">
        <v>39</v>
      </c>
      <c r="M12" s="241">
        <v>0.25</v>
      </c>
      <c r="N12" s="241">
        <v>0.25</v>
      </c>
      <c r="O12" s="241">
        <v>0</v>
      </c>
      <c r="P12" s="241">
        <v>0</v>
      </c>
      <c r="Q12" s="165">
        <f t="shared" si="0"/>
        <v>0.25</v>
      </c>
      <c r="R12" s="165">
        <f t="shared" si="1"/>
        <v>0.25</v>
      </c>
      <c r="S12" s="165">
        <f t="shared" si="2"/>
        <v>0</v>
      </c>
      <c r="T12" s="165">
        <f t="shared" si="3"/>
        <v>0</v>
      </c>
      <c r="U12" s="166">
        <f t="shared" si="4"/>
        <v>0.25</v>
      </c>
      <c r="V12" s="311"/>
      <c r="W12" s="311"/>
      <c r="X12" s="311"/>
      <c r="Y12" s="311"/>
      <c r="Z12" s="479"/>
      <c r="AA12" s="516"/>
      <c r="AB12" s="536"/>
    </row>
    <row r="13" spans="1:28" ht="60.6" customHeight="1" x14ac:dyDescent="0.25">
      <c r="A13" s="524"/>
      <c r="B13" s="527"/>
      <c r="C13" s="530"/>
      <c r="D13" s="486" t="s">
        <v>314</v>
      </c>
      <c r="E13" s="509" t="s">
        <v>315</v>
      </c>
      <c r="F13" s="510">
        <v>32</v>
      </c>
      <c r="G13" s="501" t="s">
        <v>302</v>
      </c>
      <c r="H13" s="501" t="s">
        <v>303</v>
      </c>
      <c r="I13" s="501">
        <f>W13</f>
        <v>0.3</v>
      </c>
      <c r="J13" s="509" t="s">
        <v>316</v>
      </c>
      <c r="K13" s="246">
        <v>1</v>
      </c>
      <c r="L13" s="245" t="s">
        <v>35</v>
      </c>
      <c r="M13" s="244">
        <v>0.25</v>
      </c>
      <c r="N13" s="244">
        <v>0.5</v>
      </c>
      <c r="O13" s="244">
        <v>0.75</v>
      </c>
      <c r="P13" s="244">
        <v>1</v>
      </c>
      <c r="Q13" s="6">
        <f t="shared" si="0"/>
        <v>0.25</v>
      </c>
      <c r="R13" s="6">
        <f t="shared" si="1"/>
        <v>0.5</v>
      </c>
      <c r="S13" s="6">
        <f t="shared" si="2"/>
        <v>0.75</v>
      </c>
      <c r="T13" s="6">
        <f t="shared" si="3"/>
        <v>1</v>
      </c>
      <c r="U13" s="149">
        <f t="shared" si="4"/>
        <v>1</v>
      </c>
      <c r="V13" s="309">
        <f>+Q14</f>
        <v>0.25</v>
      </c>
      <c r="W13" s="309">
        <f>+R14</f>
        <v>0.3</v>
      </c>
      <c r="X13" s="309">
        <f>+S14</f>
        <v>0</v>
      </c>
      <c r="Y13" s="309">
        <f>+T14</f>
        <v>0</v>
      </c>
      <c r="Z13" s="479"/>
      <c r="AA13" s="516"/>
      <c r="AB13" s="536"/>
    </row>
    <row r="14" spans="1:28" ht="60.6" customHeight="1" x14ac:dyDescent="0.25">
      <c r="A14" s="524"/>
      <c r="B14" s="527"/>
      <c r="C14" s="530"/>
      <c r="D14" s="486"/>
      <c r="E14" s="509"/>
      <c r="F14" s="511"/>
      <c r="G14" s="503"/>
      <c r="H14" s="503"/>
      <c r="I14" s="503"/>
      <c r="J14" s="509"/>
      <c r="K14" s="243">
        <v>1</v>
      </c>
      <c r="L14" s="242" t="s">
        <v>39</v>
      </c>
      <c r="M14" s="241">
        <v>0.25</v>
      </c>
      <c r="N14" s="241">
        <v>0.3</v>
      </c>
      <c r="O14" s="241">
        <v>0</v>
      </c>
      <c r="P14" s="241">
        <v>0</v>
      </c>
      <c r="Q14" s="165">
        <f t="shared" si="0"/>
        <v>0.25</v>
      </c>
      <c r="R14" s="165">
        <f t="shared" si="1"/>
        <v>0.3</v>
      </c>
      <c r="S14" s="165">
        <f t="shared" si="2"/>
        <v>0</v>
      </c>
      <c r="T14" s="165">
        <f t="shared" si="3"/>
        <v>0</v>
      </c>
      <c r="U14" s="166">
        <f t="shared" si="4"/>
        <v>0.3</v>
      </c>
      <c r="V14" s="311"/>
      <c r="W14" s="311"/>
      <c r="X14" s="311"/>
      <c r="Y14" s="311"/>
      <c r="Z14" s="479"/>
      <c r="AA14" s="516"/>
      <c r="AB14" s="536"/>
    </row>
    <row r="15" spans="1:28" ht="65.45" customHeight="1" x14ac:dyDescent="0.25">
      <c r="A15" s="524"/>
      <c r="B15" s="527"/>
      <c r="C15" s="530"/>
      <c r="D15" s="486" t="s">
        <v>317</v>
      </c>
      <c r="E15" s="501" t="s">
        <v>318</v>
      </c>
      <c r="F15" s="510">
        <v>33</v>
      </c>
      <c r="G15" s="501" t="s">
        <v>302</v>
      </c>
      <c r="H15" s="501" t="s">
        <v>303</v>
      </c>
      <c r="I15" s="501">
        <f>W15</f>
        <v>0.4</v>
      </c>
      <c r="J15" s="509" t="s">
        <v>319</v>
      </c>
      <c r="K15" s="246">
        <v>0.5</v>
      </c>
      <c r="L15" s="245" t="s">
        <v>35</v>
      </c>
      <c r="M15" s="244">
        <v>0.25</v>
      </c>
      <c r="N15" s="244">
        <v>0.5</v>
      </c>
      <c r="O15" s="244">
        <v>0.75</v>
      </c>
      <c r="P15" s="244">
        <v>1</v>
      </c>
      <c r="Q15" s="6">
        <f t="shared" si="0"/>
        <v>0.125</v>
      </c>
      <c r="R15" s="6">
        <f t="shared" si="1"/>
        <v>0.25</v>
      </c>
      <c r="S15" s="6">
        <f t="shared" si="2"/>
        <v>0.375</v>
      </c>
      <c r="T15" s="6">
        <f t="shared" si="3"/>
        <v>0.5</v>
      </c>
      <c r="U15" s="149">
        <f t="shared" si="4"/>
        <v>0.5</v>
      </c>
      <c r="V15" s="309">
        <f>+Q16+Q18</f>
        <v>0.25</v>
      </c>
      <c r="W15" s="309">
        <f>+R16+R18</f>
        <v>0.4</v>
      </c>
      <c r="X15" s="309">
        <f>+S16+S18</f>
        <v>0</v>
      </c>
      <c r="Y15" s="309">
        <f>+T16+T18</f>
        <v>0</v>
      </c>
      <c r="Z15" s="479"/>
      <c r="AA15" s="516"/>
      <c r="AB15" s="536"/>
    </row>
    <row r="16" spans="1:28" ht="70.900000000000006" customHeight="1" x14ac:dyDescent="0.25">
      <c r="A16" s="524"/>
      <c r="B16" s="527"/>
      <c r="C16" s="530"/>
      <c r="D16" s="486"/>
      <c r="E16" s="502"/>
      <c r="F16" s="512"/>
      <c r="G16" s="502"/>
      <c r="H16" s="502"/>
      <c r="I16" s="502"/>
      <c r="J16" s="509"/>
      <c r="K16" s="243">
        <v>0.5</v>
      </c>
      <c r="L16" s="242" t="s">
        <v>39</v>
      </c>
      <c r="M16" s="241">
        <v>0.25</v>
      </c>
      <c r="N16" s="241">
        <v>0.3</v>
      </c>
      <c r="O16" s="241">
        <v>0</v>
      </c>
      <c r="P16" s="241">
        <v>0</v>
      </c>
      <c r="Q16" s="165">
        <f t="shared" si="0"/>
        <v>0.125</v>
      </c>
      <c r="R16" s="165">
        <f t="shared" si="1"/>
        <v>0.15</v>
      </c>
      <c r="S16" s="165">
        <f t="shared" si="2"/>
        <v>0</v>
      </c>
      <c r="T16" s="165">
        <f t="shared" si="3"/>
        <v>0</v>
      </c>
      <c r="U16" s="166">
        <f t="shared" si="4"/>
        <v>0.15</v>
      </c>
      <c r="V16" s="310"/>
      <c r="W16" s="310"/>
      <c r="X16" s="310"/>
      <c r="Y16" s="310"/>
      <c r="Z16" s="479"/>
      <c r="AA16" s="516"/>
      <c r="AB16" s="536"/>
    </row>
    <row r="17" spans="1:28" ht="69.599999999999994" customHeight="1" x14ac:dyDescent="0.25">
      <c r="A17" s="524"/>
      <c r="B17" s="527"/>
      <c r="C17" s="530"/>
      <c r="D17" s="486"/>
      <c r="E17" s="502"/>
      <c r="F17" s="512"/>
      <c r="G17" s="502"/>
      <c r="H17" s="502"/>
      <c r="I17" s="502"/>
      <c r="J17" s="509" t="s">
        <v>320</v>
      </c>
      <c r="K17" s="246">
        <v>0.5</v>
      </c>
      <c r="L17" s="245" t="s">
        <v>35</v>
      </c>
      <c r="M17" s="244">
        <v>0.25</v>
      </c>
      <c r="N17" s="244">
        <v>0.5</v>
      </c>
      <c r="O17" s="244">
        <v>0.75</v>
      </c>
      <c r="P17" s="244">
        <v>1</v>
      </c>
      <c r="Q17" s="6">
        <f t="shared" si="0"/>
        <v>0.125</v>
      </c>
      <c r="R17" s="6">
        <f t="shared" si="1"/>
        <v>0.25</v>
      </c>
      <c r="S17" s="6">
        <f t="shared" si="2"/>
        <v>0.375</v>
      </c>
      <c r="T17" s="6">
        <f t="shared" si="3"/>
        <v>0.5</v>
      </c>
      <c r="U17" s="149">
        <f t="shared" si="4"/>
        <v>0.5</v>
      </c>
      <c r="V17" s="310"/>
      <c r="W17" s="310"/>
      <c r="X17" s="310"/>
      <c r="Y17" s="310"/>
      <c r="Z17" s="479"/>
      <c r="AA17" s="516"/>
      <c r="AB17" s="536"/>
    </row>
    <row r="18" spans="1:28" ht="55.9" customHeight="1" x14ac:dyDescent="0.25">
      <c r="A18" s="524"/>
      <c r="B18" s="527"/>
      <c r="C18" s="530"/>
      <c r="D18" s="486"/>
      <c r="E18" s="503"/>
      <c r="F18" s="511"/>
      <c r="G18" s="503"/>
      <c r="H18" s="503"/>
      <c r="I18" s="503"/>
      <c r="J18" s="509"/>
      <c r="K18" s="243">
        <v>0.5</v>
      </c>
      <c r="L18" s="242" t="s">
        <v>39</v>
      </c>
      <c r="M18" s="241">
        <v>0.25</v>
      </c>
      <c r="N18" s="241">
        <v>0.5</v>
      </c>
      <c r="O18" s="241">
        <v>0</v>
      </c>
      <c r="P18" s="241">
        <v>0</v>
      </c>
      <c r="Q18" s="165">
        <f t="shared" si="0"/>
        <v>0.125</v>
      </c>
      <c r="R18" s="165">
        <f t="shared" si="1"/>
        <v>0.25</v>
      </c>
      <c r="S18" s="165">
        <f t="shared" si="2"/>
        <v>0</v>
      </c>
      <c r="T18" s="165">
        <f t="shared" si="3"/>
        <v>0</v>
      </c>
      <c r="U18" s="166">
        <f t="shared" si="4"/>
        <v>0.25</v>
      </c>
      <c r="V18" s="311"/>
      <c r="W18" s="311"/>
      <c r="X18" s="311"/>
      <c r="Y18" s="311"/>
      <c r="Z18" s="479"/>
      <c r="AA18" s="516"/>
      <c r="AB18" s="536"/>
    </row>
    <row r="19" spans="1:28" ht="57.6" customHeight="1" x14ac:dyDescent="0.25">
      <c r="A19" s="524"/>
      <c r="B19" s="527"/>
      <c r="C19" s="530"/>
      <c r="D19" s="486"/>
      <c r="E19" s="501" t="s">
        <v>321</v>
      </c>
      <c r="F19" s="510">
        <v>34</v>
      </c>
      <c r="G19" s="501" t="s">
        <v>302</v>
      </c>
      <c r="H19" s="501" t="s">
        <v>303</v>
      </c>
      <c r="I19" s="501">
        <f>W19</f>
        <v>0.5</v>
      </c>
      <c r="J19" s="509" t="s">
        <v>322</v>
      </c>
      <c r="K19" s="246">
        <v>1</v>
      </c>
      <c r="L19" s="245" t="s">
        <v>35</v>
      </c>
      <c r="M19" s="244">
        <v>0.25</v>
      </c>
      <c r="N19" s="244">
        <v>0.5</v>
      </c>
      <c r="O19" s="244">
        <v>0.75</v>
      </c>
      <c r="P19" s="244">
        <v>1</v>
      </c>
      <c r="Q19" s="6">
        <f t="shared" si="0"/>
        <v>0.25</v>
      </c>
      <c r="R19" s="6">
        <f t="shared" si="1"/>
        <v>0.5</v>
      </c>
      <c r="S19" s="6">
        <f t="shared" si="2"/>
        <v>0.75</v>
      </c>
      <c r="T19" s="6">
        <f t="shared" si="3"/>
        <v>1</v>
      </c>
      <c r="U19" s="149">
        <f t="shared" si="4"/>
        <v>1</v>
      </c>
      <c r="V19" s="309">
        <f>+Q20</f>
        <v>0.25</v>
      </c>
      <c r="W19" s="309">
        <f>+R20</f>
        <v>0.5</v>
      </c>
      <c r="X19" s="309">
        <f>+S20</f>
        <v>0</v>
      </c>
      <c r="Y19" s="309">
        <f>+T20</f>
        <v>0</v>
      </c>
      <c r="Z19" s="479"/>
      <c r="AA19" s="516"/>
      <c r="AB19" s="536"/>
    </row>
    <row r="20" spans="1:28" ht="67.900000000000006" customHeight="1" x14ac:dyDescent="0.25">
      <c r="A20" s="524"/>
      <c r="B20" s="527"/>
      <c r="C20" s="531"/>
      <c r="D20" s="486"/>
      <c r="E20" s="503"/>
      <c r="F20" s="511"/>
      <c r="G20" s="503"/>
      <c r="H20" s="503"/>
      <c r="I20" s="503"/>
      <c r="J20" s="509"/>
      <c r="K20" s="243">
        <v>1</v>
      </c>
      <c r="L20" s="242" t="s">
        <v>39</v>
      </c>
      <c r="M20" s="241">
        <v>0.25</v>
      </c>
      <c r="N20" s="241">
        <v>0.5</v>
      </c>
      <c r="O20" s="241">
        <v>0</v>
      </c>
      <c r="P20" s="241">
        <v>0</v>
      </c>
      <c r="Q20" s="165">
        <f t="shared" si="0"/>
        <v>0.25</v>
      </c>
      <c r="R20" s="165">
        <f t="shared" si="1"/>
        <v>0.5</v>
      </c>
      <c r="S20" s="165">
        <f t="shared" si="2"/>
        <v>0</v>
      </c>
      <c r="T20" s="165">
        <f t="shared" si="3"/>
        <v>0</v>
      </c>
      <c r="U20" s="166">
        <f t="shared" si="4"/>
        <v>0.5</v>
      </c>
      <c r="V20" s="311"/>
      <c r="W20" s="311"/>
      <c r="X20" s="311"/>
      <c r="Y20" s="311"/>
      <c r="Z20" s="477"/>
      <c r="AA20" s="517"/>
      <c r="AB20" s="536"/>
    </row>
    <row r="21" spans="1:28" ht="66.599999999999994" customHeight="1" x14ac:dyDescent="0.25">
      <c r="A21" s="524"/>
      <c r="B21" s="527"/>
      <c r="C21" s="499" t="s">
        <v>323</v>
      </c>
      <c r="D21" s="486" t="s">
        <v>324</v>
      </c>
      <c r="E21" s="509" t="s">
        <v>325</v>
      </c>
      <c r="F21" s="510">
        <v>35</v>
      </c>
      <c r="G21" s="509" t="s">
        <v>326</v>
      </c>
      <c r="H21" s="501" t="s">
        <v>327</v>
      </c>
      <c r="I21" s="501">
        <f>W21</f>
        <v>0.4</v>
      </c>
      <c r="J21" s="501" t="s">
        <v>328</v>
      </c>
      <c r="K21" s="246">
        <v>1</v>
      </c>
      <c r="L21" s="245" t="s">
        <v>35</v>
      </c>
      <c r="M21" s="244">
        <v>0.1</v>
      </c>
      <c r="N21" s="244">
        <v>0.4</v>
      </c>
      <c r="O21" s="244">
        <v>0.8</v>
      </c>
      <c r="P21" s="244">
        <v>1</v>
      </c>
      <c r="Q21" s="6">
        <f t="shared" si="0"/>
        <v>0.1</v>
      </c>
      <c r="R21" s="6">
        <f t="shared" si="1"/>
        <v>0.4</v>
      </c>
      <c r="S21" s="6">
        <f t="shared" si="2"/>
        <v>0.8</v>
      </c>
      <c r="T21" s="6">
        <f t="shared" si="3"/>
        <v>1</v>
      </c>
      <c r="U21" s="149">
        <f t="shared" si="4"/>
        <v>1</v>
      </c>
      <c r="V21" s="309">
        <f>+Q22</f>
        <v>0.1</v>
      </c>
      <c r="W21" s="309">
        <f>+R22</f>
        <v>0.4</v>
      </c>
      <c r="X21" s="309">
        <f>+S22</f>
        <v>0</v>
      </c>
      <c r="Y21" s="309">
        <f>+T22</f>
        <v>0</v>
      </c>
      <c r="Z21" s="478" t="s">
        <v>329</v>
      </c>
      <c r="AA21" s="513" t="s">
        <v>330</v>
      </c>
      <c r="AB21" s="536"/>
    </row>
    <row r="22" spans="1:28" ht="61.9" customHeight="1" x14ac:dyDescent="0.25">
      <c r="A22" s="524"/>
      <c r="B22" s="527"/>
      <c r="C22" s="507"/>
      <c r="D22" s="486"/>
      <c r="E22" s="509"/>
      <c r="F22" s="511"/>
      <c r="G22" s="509"/>
      <c r="H22" s="503"/>
      <c r="I22" s="503"/>
      <c r="J22" s="503"/>
      <c r="K22" s="243">
        <v>1</v>
      </c>
      <c r="L22" s="242" t="s">
        <v>39</v>
      </c>
      <c r="M22" s="241">
        <v>0.1</v>
      </c>
      <c r="N22" s="241">
        <v>0.4</v>
      </c>
      <c r="O22" s="241">
        <v>0</v>
      </c>
      <c r="P22" s="241">
        <v>0</v>
      </c>
      <c r="Q22" s="165">
        <f t="shared" si="0"/>
        <v>0.1</v>
      </c>
      <c r="R22" s="165">
        <f t="shared" si="1"/>
        <v>0.4</v>
      </c>
      <c r="S22" s="165">
        <f t="shared" si="2"/>
        <v>0</v>
      </c>
      <c r="T22" s="165">
        <f t="shared" si="3"/>
        <v>0</v>
      </c>
      <c r="U22" s="166">
        <f t="shared" si="4"/>
        <v>0.4</v>
      </c>
      <c r="V22" s="311"/>
      <c r="W22" s="311"/>
      <c r="X22" s="311"/>
      <c r="Y22" s="311"/>
      <c r="Z22" s="479"/>
      <c r="AA22" s="514"/>
      <c r="AB22" s="536"/>
    </row>
    <row r="23" spans="1:28" ht="59.45" customHeight="1" x14ac:dyDescent="0.25">
      <c r="A23" s="524"/>
      <c r="B23" s="527"/>
      <c r="C23" s="507"/>
      <c r="D23" s="509" t="s">
        <v>331</v>
      </c>
      <c r="E23" s="486" t="s">
        <v>332</v>
      </c>
      <c r="F23" s="484">
        <v>36</v>
      </c>
      <c r="G23" s="501" t="s">
        <v>333</v>
      </c>
      <c r="H23" s="509" t="s">
        <v>334</v>
      </c>
      <c r="I23" s="501">
        <f>W23</f>
        <v>0.4</v>
      </c>
      <c r="J23" s="509" t="s">
        <v>335</v>
      </c>
      <c r="K23" s="246">
        <v>1</v>
      </c>
      <c r="L23" s="245" t="s">
        <v>35</v>
      </c>
      <c r="M23" s="244">
        <v>0.1</v>
      </c>
      <c r="N23" s="244">
        <v>0.4</v>
      </c>
      <c r="O23" s="244">
        <v>0.8</v>
      </c>
      <c r="P23" s="244">
        <v>1</v>
      </c>
      <c r="Q23" s="6">
        <f t="shared" si="0"/>
        <v>0.1</v>
      </c>
      <c r="R23" s="6">
        <f t="shared" si="1"/>
        <v>0.4</v>
      </c>
      <c r="S23" s="6">
        <f t="shared" si="2"/>
        <v>0.8</v>
      </c>
      <c r="T23" s="6">
        <f t="shared" si="3"/>
        <v>1</v>
      </c>
      <c r="U23" s="149">
        <f t="shared" si="4"/>
        <v>1</v>
      </c>
      <c r="V23" s="309">
        <f>+Q24</f>
        <v>0.1</v>
      </c>
      <c r="W23" s="309">
        <f>+R24</f>
        <v>0.4</v>
      </c>
      <c r="X23" s="309">
        <f>+S24</f>
        <v>0</v>
      </c>
      <c r="Y23" s="309">
        <f>+T24</f>
        <v>0</v>
      </c>
      <c r="Z23" s="479"/>
      <c r="AA23" s="514"/>
      <c r="AB23" s="536"/>
    </row>
    <row r="24" spans="1:28" ht="67.900000000000006" customHeight="1" x14ac:dyDescent="0.25">
      <c r="A24" s="524"/>
      <c r="B24" s="527"/>
      <c r="C24" s="507"/>
      <c r="D24" s="509"/>
      <c r="E24" s="486"/>
      <c r="F24" s="485"/>
      <c r="G24" s="503"/>
      <c r="H24" s="509"/>
      <c r="I24" s="503"/>
      <c r="J24" s="509"/>
      <c r="K24" s="243">
        <v>1</v>
      </c>
      <c r="L24" s="242" t="s">
        <v>39</v>
      </c>
      <c r="M24" s="241">
        <v>0.1</v>
      </c>
      <c r="N24" s="241">
        <v>0.4</v>
      </c>
      <c r="O24" s="241">
        <v>0</v>
      </c>
      <c r="P24" s="241">
        <v>0</v>
      </c>
      <c r="Q24" s="165">
        <f t="shared" si="0"/>
        <v>0.1</v>
      </c>
      <c r="R24" s="165">
        <f t="shared" si="1"/>
        <v>0.4</v>
      </c>
      <c r="S24" s="165">
        <f t="shared" si="2"/>
        <v>0</v>
      </c>
      <c r="T24" s="165">
        <f t="shared" si="3"/>
        <v>0</v>
      </c>
      <c r="U24" s="166">
        <f t="shared" si="4"/>
        <v>0.4</v>
      </c>
      <c r="V24" s="311"/>
      <c r="W24" s="311"/>
      <c r="X24" s="311"/>
      <c r="Y24" s="311"/>
      <c r="Z24" s="479"/>
      <c r="AA24" s="514"/>
      <c r="AB24" s="536"/>
    </row>
    <row r="25" spans="1:28" ht="75.599999999999994" customHeight="1" x14ac:dyDescent="0.25">
      <c r="A25" s="524"/>
      <c r="B25" s="527"/>
      <c r="C25" s="507"/>
      <c r="D25" s="486" t="s">
        <v>336</v>
      </c>
      <c r="E25" s="509" t="s">
        <v>337</v>
      </c>
      <c r="F25" s="510">
        <v>37</v>
      </c>
      <c r="G25" s="501" t="s">
        <v>338</v>
      </c>
      <c r="H25" s="501" t="s">
        <v>339</v>
      </c>
      <c r="I25" s="501">
        <f>W25</f>
        <v>0.3</v>
      </c>
      <c r="J25" s="501" t="s">
        <v>340</v>
      </c>
      <c r="K25" s="246">
        <v>1</v>
      </c>
      <c r="L25" s="245" t="s">
        <v>35</v>
      </c>
      <c r="M25" s="244">
        <v>0.1</v>
      </c>
      <c r="N25" s="244">
        <v>0.3</v>
      </c>
      <c r="O25" s="244">
        <v>0.8</v>
      </c>
      <c r="P25" s="244">
        <v>1</v>
      </c>
      <c r="Q25" s="6">
        <f t="shared" si="0"/>
        <v>0.1</v>
      </c>
      <c r="R25" s="6">
        <f t="shared" si="1"/>
        <v>0.3</v>
      </c>
      <c r="S25" s="6">
        <f t="shared" si="2"/>
        <v>0.8</v>
      </c>
      <c r="T25" s="6">
        <f t="shared" si="3"/>
        <v>1</v>
      </c>
      <c r="U25" s="149">
        <f t="shared" si="4"/>
        <v>1</v>
      </c>
      <c r="V25" s="309">
        <f>+Q26</f>
        <v>0.1</v>
      </c>
      <c r="W25" s="309">
        <f>+R26</f>
        <v>0.3</v>
      </c>
      <c r="X25" s="309">
        <f>+S26</f>
        <v>0</v>
      </c>
      <c r="Y25" s="309">
        <f>+T26</f>
        <v>0</v>
      </c>
      <c r="Z25" s="479"/>
      <c r="AA25" s="514"/>
      <c r="AB25" s="536"/>
    </row>
    <row r="26" spans="1:28" ht="61.9" customHeight="1" x14ac:dyDescent="0.25">
      <c r="A26" s="524"/>
      <c r="B26" s="527"/>
      <c r="C26" s="500"/>
      <c r="D26" s="486"/>
      <c r="E26" s="509"/>
      <c r="F26" s="511"/>
      <c r="G26" s="503"/>
      <c r="H26" s="503"/>
      <c r="I26" s="503"/>
      <c r="J26" s="503"/>
      <c r="K26" s="243">
        <v>1</v>
      </c>
      <c r="L26" s="242" t="s">
        <v>39</v>
      </c>
      <c r="M26" s="241">
        <v>0.1</v>
      </c>
      <c r="N26" s="241">
        <v>0.3</v>
      </c>
      <c r="O26" s="241">
        <v>0</v>
      </c>
      <c r="P26" s="241">
        <v>0</v>
      </c>
      <c r="Q26" s="165">
        <f t="shared" si="0"/>
        <v>0.1</v>
      </c>
      <c r="R26" s="165">
        <f t="shared" si="1"/>
        <v>0.3</v>
      </c>
      <c r="S26" s="165">
        <f t="shared" si="2"/>
        <v>0</v>
      </c>
      <c r="T26" s="165">
        <f t="shared" si="3"/>
        <v>0</v>
      </c>
      <c r="U26" s="166">
        <f t="shared" si="4"/>
        <v>0.3</v>
      </c>
      <c r="V26" s="311"/>
      <c r="W26" s="311"/>
      <c r="X26" s="311"/>
      <c r="Y26" s="311"/>
      <c r="Z26" s="479"/>
      <c r="AA26" s="514"/>
      <c r="AB26" s="536"/>
    </row>
    <row r="27" spans="1:28" ht="61.15" customHeight="1" x14ac:dyDescent="0.25">
      <c r="A27" s="524"/>
      <c r="B27" s="527"/>
      <c r="C27" s="499" t="s">
        <v>341</v>
      </c>
      <c r="D27" s="482" t="s">
        <v>342</v>
      </c>
      <c r="E27" s="501" t="s">
        <v>343</v>
      </c>
      <c r="F27" s="510">
        <v>38</v>
      </c>
      <c r="G27" s="501" t="s">
        <v>344</v>
      </c>
      <c r="H27" s="501" t="s">
        <v>345</v>
      </c>
      <c r="I27" s="501">
        <f>W27</f>
        <v>0.2</v>
      </c>
      <c r="J27" s="501" t="s">
        <v>346</v>
      </c>
      <c r="K27" s="246">
        <v>1</v>
      </c>
      <c r="L27" s="245" t="s">
        <v>35</v>
      </c>
      <c r="M27" s="244">
        <v>0.05</v>
      </c>
      <c r="N27" s="244">
        <v>0.2</v>
      </c>
      <c r="O27" s="244">
        <v>0.6</v>
      </c>
      <c r="P27" s="244">
        <v>1</v>
      </c>
      <c r="Q27" s="6">
        <f t="shared" si="0"/>
        <v>0.05</v>
      </c>
      <c r="R27" s="6">
        <f t="shared" si="1"/>
        <v>0.2</v>
      </c>
      <c r="S27" s="6">
        <f t="shared" si="2"/>
        <v>0.6</v>
      </c>
      <c r="T27" s="6">
        <f t="shared" si="3"/>
        <v>1</v>
      </c>
      <c r="U27" s="149">
        <f t="shared" si="4"/>
        <v>1</v>
      </c>
      <c r="V27" s="309">
        <f>+Q28</f>
        <v>0.05</v>
      </c>
      <c r="W27" s="309">
        <f>+R28</f>
        <v>0.2</v>
      </c>
      <c r="X27" s="309">
        <f>+S28</f>
        <v>0</v>
      </c>
      <c r="Y27" s="309">
        <f>+T28</f>
        <v>0</v>
      </c>
      <c r="Z27" s="479"/>
      <c r="AA27" s="513" t="s">
        <v>297</v>
      </c>
      <c r="AB27" s="536"/>
    </row>
    <row r="28" spans="1:28" ht="60" customHeight="1" x14ac:dyDescent="0.25">
      <c r="A28" s="524"/>
      <c r="B28" s="527"/>
      <c r="C28" s="507"/>
      <c r="D28" s="483"/>
      <c r="E28" s="502"/>
      <c r="F28" s="511"/>
      <c r="G28" s="502"/>
      <c r="H28" s="502"/>
      <c r="I28" s="503"/>
      <c r="J28" s="502"/>
      <c r="K28" s="243">
        <v>1</v>
      </c>
      <c r="L28" s="242" t="s">
        <v>39</v>
      </c>
      <c r="M28" s="241">
        <v>0.05</v>
      </c>
      <c r="N28" s="241">
        <v>0.2</v>
      </c>
      <c r="O28" s="241">
        <v>0</v>
      </c>
      <c r="P28" s="241">
        <v>0</v>
      </c>
      <c r="Q28" s="165">
        <f t="shared" si="0"/>
        <v>0.05</v>
      </c>
      <c r="R28" s="165">
        <f t="shared" si="1"/>
        <v>0.2</v>
      </c>
      <c r="S28" s="165">
        <f t="shared" si="2"/>
        <v>0</v>
      </c>
      <c r="T28" s="165">
        <f t="shared" si="3"/>
        <v>0</v>
      </c>
      <c r="U28" s="166">
        <f t="shared" si="4"/>
        <v>0.2</v>
      </c>
      <c r="V28" s="311"/>
      <c r="W28" s="311"/>
      <c r="X28" s="311"/>
      <c r="Y28" s="311"/>
      <c r="Z28" s="479"/>
      <c r="AA28" s="514"/>
      <c r="AB28" s="536"/>
    </row>
    <row r="29" spans="1:28" ht="73.900000000000006" customHeight="1" x14ac:dyDescent="0.25">
      <c r="A29" s="524"/>
      <c r="B29" s="527"/>
      <c r="C29" s="507"/>
      <c r="D29" s="486" t="s">
        <v>347</v>
      </c>
      <c r="E29" s="509" t="s">
        <v>348</v>
      </c>
      <c r="F29" s="510">
        <v>39</v>
      </c>
      <c r="G29" s="501" t="s">
        <v>349</v>
      </c>
      <c r="H29" s="501" t="s">
        <v>350</v>
      </c>
      <c r="I29" s="501">
        <f>W29</f>
        <v>0.2</v>
      </c>
      <c r="J29" s="501" t="s">
        <v>351</v>
      </c>
      <c r="K29" s="246">
        <v>1</v>
      </c>
      <c r="L29" s="245" t="s">
        <v>35</v>
      </c>
      <c r="M29" s="244">
        <v>0.05</v>
      </c>
      <c r="N29" s="244">
        <v>0.2</v>
      </c>
      <c r="O29" s="244">
        <v>0.6</v>
      </c>
      <c r="P29" s="244">
        <v>1</v>
      </c>
      <c r="Q29" s="6">
        <f t="shared" si="0"/>
        <v>0.05</v>
      </c>
      <c r="R29" s="6">
        <f t="shared" si="1"/>
        <v>0.2</v>
      </c>
      <c r="S29" s="6">
        <f t="shared" si="2"/>
        <v>0.6</v>
      </c>
      <c r="T29" s="6">
        <f t="shared" si="3"/>
        <v>1</v>
      </c>
      <c r="U29" s="149">
        <f t="shared" si="4"/>
        <v>1</v>
      </c>
      <c r="V29" s="309">
        <f>+Q30</f>
        <v>0.05</v>
      </c>
      <c r="W29" s="309">
        <f>+R30</f>
        <v>0.2</v>
      </c>
      <c r="X29" s="309">
        <f>+S30</f>
        <v>0</v>
      </c>
      <c r="Y29" s="309">
        <f>+T30</f>
        <v>0</v>
      </c>
      <c r="Z29" s="479"/>
      <c r="AA29" s="514"/>
      <c r="AB29" s="536"/>
    </row>
    <row r="30" spans="1:28" ht="59.45" customHeight="1" x14ac:dyDescent="0.25">
      <c r="A30" s="524"/>
      <c r="B30" s="527"/>
      <c r="C30" s="507"/>
      <c r="D30" s="486"/>
      <c r="E30" s="509"/>
      <c r="F30" s="511"/>
      <c r="G30" s="503"/>
      <c r="H30" s="503"/>
      <c r="I30" s="503"/>
      <c r="J30" s="503"/>
      <c r="K30" s="243">
        <v>1</v>
      </c>
      <c r="L30" s="242" t="s">
        <v>39</v>
      </c>
      <c r="M30" s="241">
        <v>0.05</v>
      </c>
      <c r="N30" s="241">
        <v>0.2</v>
      </c>
      <c r="O30" s="241">
        <v>0</v>
      </c>
      <c r="P30" s="241">
        <v>0</v>
      </c>
      <c r="Q30" s="165">
        <f t="shared" si="0"/>
        <v>0.05</v>
      </c>
      <c r="R30" s="165">
        <f t="shared" si="1"/>
        <v>0.2</v>
      </c>
      <c r="S30" s="165">
        <f t="shared" si="2"/>
        <v>0</v>
      </c>
      <c r="T30" s="165">
        <f t="shared" si="3"/>
        <v>0</v>
      </c>
      <c r="U30" s="166">
        <f t="shared" si="4"/>
        <v>0.2</v>
      </c>
      <c r="V30" s="311"/>
      <c r="W30" s="311"/>
      <c r="X30" s="311"/>
      <c r="Y30" s="311"/>
      <c r="Z30" s="479"/>
      <c r="AA30" s="514"/>
      <c r="AB30" s="536"/>
    </row>
    <row r="31" spans="1:28" ht="57.6" customHeight="1" x14ac:dyDescent="0.25">
      <c r="A31" s="524"/>
      <c r="B31" s="527"/>
      <c r="C31" s="507"/>
      <c r="D31" s="486" t="s">
        <v>352</v>
      </c>
      <c r="E31" s="509" t="s">
        <v>353</v>
      </c>
      <c r="F31" s="510">
        <v>40</v>
      </c>
      <c r="G31" s="501" t="s">
        <v>354</v>
      </c>
      <c r="H31" s="501" t="s">
        <v>355</v>
      </c>
      <c r="I31" s="501">
        <f>W31</f>
        <v>0.4</v>
      </c>
      <c r="J31" s="501" t="s">
        <v>356</v>
      </c>
      <c r="K31" s="246">
        <v>0.25</v>
      </c>
      <c r="L31" s="245" t="s">
        <v>35</v>
      </c>
      <c r="M31" s="244">
        <v>0.1</v>
      </c>
      <c r="N31" s="244">
        <v>0.3</v>
      </c>
      <c r="O31" s="244">
        <v>0.65</v>
      </c>
      <c r="P31" s="244">
        <v>1</v>
      </c>
      <c r="Q31" s="6">
        <f t="shared" si="0"/>
        <v>2.5000000000000001E-2</v>
      </c>
      <c r="R31" s="6">
        <f t="shared" si="1"/>
        <v>7.4999999999999997E-2</v>
      </c>
      <c r="S31" s="6">
        <f t="shared" si="2"/>
        <v>0.16250000000000001</v>
      </c>
      <c r="T31" s="6">
        <f t="shared" si="3"/>
        <v>0.25</v>
      </c>
      <c r="U31" s="149">
        <f t="shared" si="4"/>
        <v>0.25</v>
      </c>
      <c r="V31" s="309">
        <f>+Q32+Q34+Q36</f>
        <v>0.17499999999999999</v>
      </c>
      <c r="W31" s="309">
        <f>+R32+R34+R36</f>
        <v>0.4</v>
      </c>
      <c r="X31" s="309">
        <f>+S32+S34+S36</f>
        <v>0</v>
      </c>
      <c r="Y31" s="309">
        <f>+T32+T34+T36</f>
        <v>0</v>
      </c>
      <c r="Z31" s="479"/>
      <c r="AA31" s="514"/>
      <c r="AB31" s="536"/>
    </row>
    <row r="32" spans="1:28" ht="64.900000000000006" customHeight="1" x14ac:dyDescent="0.25">
      <c r="A32" s="524"/>
      <c r="B32" s="527"/>
      <c r="C32" s="507"/>
      <c r="D32" s="486"/>
      <c r="E32" s="509"/>
      <c r="F32" s="512"/>
      <c r="G32" s="502"/>
      <c r="H32" s="502"/>
      <c r="I32" s="502"/>
      <c r="J32" s="503"/>
      <c r="K32" s="243">
        <v>0.25</v>
      </c>
      <c r="L32" s="242" t="s">
        <v>39</v>
      </c>
      <c r="M32" s="241">
        <v>0.1</v>
      </c>
      <c r="N32" s="241">
        <v>0.3</v>
      </c>
      <c r="O32" s="241">
        <v>0</v>
      </c>
      <c r="P32" s="241">
        <v>0</v>
      </c>
      <c r="Q32" s="165">
        <f t="shared" si="0"/>
        <v>2.5000000000000001E-2</v>
      </c>
      <c r="R32" s="165">
        <f t="shared" si="1"/>
        <v>7.4999999999999997E-2</v>
      </c>
      <c r="S32" s="165">
        <f t="shared" si="2"/>
        <v>0</v>
      </c>
      <c r="T32" s="165">
        <f t="shared" si="3"/>
        <v>0</v>
      </c>
      <c r="U32" s="166">
        <f t="shared" si="4"/>
        <v>7.4999999999999997E-2</v>
      </c>
      <c r="V32" s="310"/>
      <c r="W32" s="310"/>
      <c r="X32" s="310"/>
      <c r="Y32" s="310"/>
      <c r="Z32" s="479"/>
      <c r="AA32" s="514"/>
      <c r="AB32" s="536"/>
    </row>
    <row r="33" spans="1:29" ht="63.6" customHeight="1" x14ac:dyDescent="0.25">
      <c r="A33" s="524"/>
      <c r="B33" s="527"/>
      <c r="C33" s="507"/>
      <c r="D33" s="486"/>
      <c r="E33" s="509"/>
      <c r="F33" s="512"/>
      <c r="G33" s="502"/>
      <c r="H33" s="502"/>
      <c r="I33" s="502"/>
      <c r="J33" s="501" t="s">
        <v>357</v>
      </c>
      <c r="K33" s="246">
        <v>0.25</v>
      </c>
      <c r="L33" s="245" t="s">
        <v>35</v>
      </c>
      <c r="M33" s="244">
        <v>0.1</v>
      </c>
      <c r="N33" s="244">
        <v>0.3</v>
      </c>
      <c r="O33" s="244">
        <v>0.65</v>
      </c>
      <c r="P33" s="244">
        <v>1</v>
      </c>
      <c r="Q33" s="6">
        <f t="shared" si="0"/>
        <v>2.5000000000000001E-2</v>
      </c>
      <c r="R33" s="6">
        <f t="shared" si="1"/>
        <v>7.4999999999999997E-2</v>
      </c>
      <c r="S33" s="6">
        <f t="shared" si="2"/>
        <v>0.16250000000000001</v>
      </c>
      <c r="T33" s="6">
        <f t="shared" si="3"/>
        <v>0.25</v>
      </c>
      <c r="U33" s="149">
        <f t="shared" si="4"/>
        <v>0.25</v>
      </c>
      <c r="V33" s="310"/>
      <c r="W33" s="310"/>
      <c r="X33" s="310"/>
      <c r="Y33" s="310"/>
      <c r="Z33" s="479"/>
      <c r="AA33" s="514"/>
      <c r="AB33" s="536"/>
    </row>
    <row r="34" spans="1:29" ht="68.45" customHeight="1" x14ac:dyDescent="0.25">
      <c r="A34" s="524"/>
      <c r="B34" s="527"/>
      <c r="C34" s="507"/>
      <c r="D34" s="486"/>
      <c r="E34" s="509"/>
      <c r="F34" s="512"/>
      <c r="G34" s="502"/>
      <c r="H34" s="502"/>
      <c r="I34" s="502"/>
      <c r="J34" s="503"/>
      <c r="K34" s="243">
        <v>0.25</v>
      </c>
      <c r="L34" s="242" t="s">
        <v>39</v>
      </c>
      <c r="M34" s="241">
        <v>0.1</v>
      </c>
      <c r="N34" s="241">
        <v>0.3</v>
      </c>
      <c r="O34" s="241">
        <v>0</v>
      </c>
      <c r="P34" s="241">
        <v>0</v>
      </c>
      <c r="Q34" s="165">
        <f t="shared" si="0"/>
        <v>2.5000000000000001E-2</v>
      </c>
      <c r="R34" s="165">
        <f t="shared" si="1"/>
        <v>7.4999999999999997E-2</v>
      </c>
      <c r="S34" s="165">
        <f t="shared" si="2"/>
        <v>0</v>
      </c>
      <c r="T34" s="165">
        <f t="shared" si="3"/>
        <v>0</v>
      </c>
      <c r="U34" s="166">
        <f t="shared" si="4"/>
        <v>7.4999999999999997E-2</v>
      </c>
      <c r="V34" s="310"/>
      <c r="W34" s="310"/>
      <c r="X34" s="310"/>
      <c r="Y34" s="310"/>
      <c r="Z34" s="479"/>
      <c r="AA34" s="514"/>
      <c r="AB34" s="536"/>
    </row>
    <row r="35" spans="1:29" ht="59.45" customHeight="1" x14ac:dyDescent="0.25">
      <c r="A35" s="524"/>
      <c r="B35" s="527"/>
      <c r="C35" s="507"/>
      <c r="D35" s="486"/>
      <c r="E35" s="509"/>
      <c r="F35" s="512"/>
      <c r="G35" s="502"/>
      <c r="H35" s="502"/>
      <c r="I35" s="502"/>
      <c r="J35" s="501" t="s">
        <v>358</v>
      </c>
      <c r="K35" s="246">
        <v>0.5</v>
      </c>
      <c r="L35" s="245" t="s">
        <v>35</v>
      </c>
      <c r="M35" s="244">
        <v>0.25</v>
      </c>
      <c r="N35" s="244">
        <v>0.5</v>
      </c>
      <c r="O35" s="244">
        <v>0.75</v>
      </c>
      <c r="P35" s="244">
        <v>1</v>
      </c>
      <c r="Q35" s="6">
        <f t="shared" ref="Q35:Q64" si="5">+SUM(M35:M35)*K35</f>
        <v>0.125</v>
      </c>
      <c r="R35" s="6">
        <f t="shared" ref="R35:R64" si="6">+SUM(N35:N35)*K35</f>
        <v>0.25</v>
      </c>
      <c r="S35" s="6">
        <f t="shared" ref="S35:S64" si="7">+SUM(O35:O35)*K35</f>
        <v>0.375</v>
      </c>
      <c r="T35" s="6">
        <f t="shared" ref="T35:T64" si="8">+SUM(P35:P35)*K35</f>
        <v>0.5</v>
      </c>
      <c r="U35" s="149">
        <f t="shared" ref="U35:U64" si="9">+MAX(Q35:T35)</f>
        <v>0.5</v>
      </c>
      <c r="V35" s="310"/>
      <c r="W35" s="310"/>
      <c r="X35" s="310"/>
      <c r="Y35" s="310"/>
      <c r="Z35" s="479"/>
      <c r="AA35" s="514"/>
      <c r="AB35" s="536"/>
    </row>
    <row r="36" spans="1:29" ht="59.45" customHeight="1" x14ac:dyDescent="0.25">
      <c r="A36" s="524"/>
      <c r="B36" s="527"/>
      <c r="C36" s="500"/>
      <c r="D36" s="486"/>
      <c r="E36" s="509"/>
      <c r="F36" s="511"/>
      <c r="G36" s="503"/>
      <c r="H36" s="503"/>
      <c r="I36" s="503"/>
      <c r="J36" s="503"/>
      <c r="K36" s="243">
        <v>0.5</v>
      </c>
      <c r="L36" s="242" t="s">
        <v>39</v>
      </c>
      <c r="M36" s="241">
        <v>0.25</v>
      </c>
      <c r="N36" s="241">
        <v>0.5</v>
      </c>
      <c r="O36" s="241">
        <v>0</v>
      </c>
      <c r="P36" s="241">
        <v>0</v>
      </c>
      <c r="Q36" s="165">
        <f t="shared" si="5"/>
        <v>0.125</v>
      </c>
      <c r="R36" s="165">
        <f t="shared" si="6"/>
        <v>0.25</v>
      </c>
      <c r="S36" s="165">
        <f t="shared" si="7"/>
        <v>0</v>
      </c>
      <c r="T36" s="165">
        <f t="shared" si="8"/>
        <v>0</v>
      </c>
      <c r="U36" s="166">
        <f t="shared" si="9"/>
        <v>0.25</v>
      </c>
      <c r="V36" s="311"/>
      <c r="W36" s="311"/>
      <c r="X36" s="311"/>
      <c r="Y36" s="311"/>
      <c r="Z36" s="479"/>
      <c r="AA36" s="514"/>
      <c r="AB36" s="536"/>
    </row>
    <row r="37" spans="1:29" ht="73.900000000000006" customHeight="1" x14ac:dyDescent="0.25">
      <c r="A37" s="524"/>
      <c r="B37" s="527"/>
      <c r="C37" s="499" t="s">
        <v>359</v>
      </c>
      <c r="D37" s="482" t="s">
        <v>360</v>
      </c>
      <c r="E37" s="501" t="s">
        <v>361</v>
      </c>
      <c r="F37" s="510">
        <v>41</v>
      </c>
      <c r="G37" s="501" t="s">
        <v>362</v>
      </c>
      <c r="H37" s="501" t="s">
        <v>355</v>
      </c>
      <c r="I37" s="501">
        <f>W37</f>
        <v>0.3</v>
      </c>
      <c r="J37" s="501" t="s">
        <v>363</v>
      </c>
      <c r="K37" s="246">
        <v>1</v>
      </c>
      <c r="L37" s="245" t="s">
        <v>35</v>
      </c>
      <c r="M37" s="244">
        <v>0.1</v>
      </c>
      <c r="N37" s="244">
        <v>0.3</v>
      </c>
      <c r="O37" s="244">
        <v>0.6</v>
      </c>
      <c r="P37" s="244">
        <v>1</v>
      </c>
      <c r="Q37" s="6">
        <f t="shared" si="5"/>
        <v>0.1</v>
      </c>
      <c r="R37" s="6">
        <f t="shared" si="6"/>
        <v>0.3</v>
      </c>
      <c r="S37" s="6">
        <f t="shared" si="7"/>
        <v>0.6</v>
      </c>
      <c r="T37" s="6">
        <f t="shared" si="8"/>
        <v>1</v>
      </c>
      <c r="U37" s="149">
        <f t="shared" si="9"/>
        <v>1</v>
      </c>
      <c r="V37" s="309">
        <f>+Q38</f>
        <v>0.1</v>
      </c>
      <c r="W37" s="309">
        <f>+R38</f>
        <v>0.3</v>
      </c>
      <c r="X37" s="309">
        <f>+S38</f>
        <v>0</v>
      </c>
      <c r="Y37" s="309">
        <f>+T38</f>
        <v>0</v>
      </c>
      <c r="Z37" s="479"/>
      <c r="AA37" s="514"/>
      <c r="AB37" s="536"/>
    </row>
    <row r="38" spans="1:29" ht="71.45" customHeight="1" x14ac:dyDescent="0.25">
      <c r="A38" s="524"/>
      <c r="B38" s="527"/>
      <c r="C38" s="507"/>
      <c r="D38" s="483"/>
      <c r="E38" s="502"/>
      <c r="F38" s="511"/>
      <c r="G38" s="503"/>
      <c r="H38" s="503"/>
      <c r="I38" s="503"/>
      <c r="J38" s="503"/>
      <c r="K38" s="243">
        <v>1</v>
      </c>
      <c r="L38" s="242" t="s">
        <v>39</v>
      </c>
      <c r="M38" s="241">
        <v>0.1</v>
      </c>
      <c r="N38" s="241">
        <v>0.3</v>
      </c>
      <c r="O38" s="241">
        <v>0</v>
      </c>
      <c r="P38" s="241">
        <v>0</v>
      </c>
      <c r="Q38" s="165">
        <f t="shared" si="5"/>
        <v>0.1</v>
      </c>
      <c r="R38" s="165">
        <f t="shared" si="6"/>
        <v>0.3</v>
      </c>
      <c r="S38" s="165">
        <f t="shared" si="7"/>
        <v>0</v>
      </c>
      <c r="T38" s="165">
        <f t="shared" si="8"/>
        <v>0</v>
      </c>
      <c r="U38" s="166">
        <f t="shared" si="9"/>
        <v>0.3</v>
      </c>
      <c r="V38" s="311"/>
      <c r="W38" s="311"/>
      <c r="X38" s="311"/>
      <c r="Y38" s="311"/>
      <c r="Z38" s="479"/>
      <c r="AA38" s="514"/>
      <c r="AB38" s="536"/>
    </row>
    <row r="39" spans="1:29" ht="59.45" customHeight="1" x14ac:dyDescent="0.25">
      <c r="A39" s="524"/>
      <c r="B39" s="527"/>
      <c r="C39" s="507"/>
      <c r="D39" s="486" t="s">
        <v>364</v>
      </c>
      <c r="E39" s="509" t="s">
        <v>365</v>
      </c>
      <c r="F39" s="510">
        <v>42</v>
      </c>
      <c r="G39" s="501" t="s">
        <v>366</v>
      </c>
      <c r="H39" s="501" t="s">
        <v>367</v>
      </c>
      <c r="I39" s="501">
        <f>W39</f>
        <v>0.5</v>
      </c>
      <c r="J39" s="501" t="s">
        <v>368</v>
      </c>
      <c r="K39" s="246">
        <v>0.5</v>
      </c>
      <c r="L39" s="245" t="s">
        <v>35</v>
      </c>
      <c r="M39" s="244">
        <v>0.1</v>
      </c>
      <c r="N39" s="244">
        <v>0.5</v>
      </c>
      <c r="O39" s="244">
        <v>0.75</v>
      </c>
      <c r="P39" s="244">
        <v>1</v>
      </c>
      <c r="Q39" s="6">
        <f t="shared" si="5"/>
        <v>0.05</v>
      </c>
      <c r="R39" s="6">
        <f t="shared" si="6"/>
        <v>0.25</v>
      </c>
      <c r="S39" s="6">
        <f t="shared" si="7"/>
        <v>0.375</v>
      </c>
      <c r="T39" s="6">
        <f t="shared" si="8"/>
        <v>0.5</v>
      </c>
      <c r="U39" s="149">
        <f t="shared" si="9"/>
        <v>0.5</v>
      </c>
      <c r="V39" s="309">
        <f>+Q40+Q42</f>
        <v>0</v>
      </c>
      <c r="W39" s="309">
        <f>+R40+R42</f>
        <v>0.5</v>
      </c>
      <c r="X39" s="309">
        <f>+S40+S42</f>
        <v>0</v>
      </c>
      <c r="Y39" s="309">
        <f>+T40+T42</f>
        <v>0</v>
      </c>
      <c r="Z39" s="479"/>
      <c r="AA39" s="513" t="s">
        <v>330</v>
      </c>
      <c r="AB39" s="537"/>
      <c r="AC39" s="489"/>
    </row>
    <row r="40" spans="1:29" ht="60.6" customHeight="1" x14ac:dyDescent="0.25">
      <c r="A40" s="524"/>
      <c r="B40" s="527"/>
      <c r="C40" s="507"/>
      <c r="D40" s="486"/>
      <c r="E40" s="509"/>
      <c r="F40" s="512"/>
      <c r="G40" s="502"/>
      <c r="H40" s="502"/>
      <c r="I40" s="502"/>
      <c r="J40" s="503"/>
      <c r="K40" s="243">
        <v>0.5</v>
      </c>
      <c r="L40" s="242" t="s">
        <v>39</v>
      </c>
      <c r="M40" s="241">
        <v>0</v>
      </c>
      <c r="N40" s="241">
        <v>0.5</v>
      </c>
      <c r="O40" s="241">
        <v>0</v>
      </c>
      <c r="P40" s="241">
        <v>0</v>
      </c>
      <c r="Q40" s="165">
        <f t="shared" si="5"/>
        <v>0</v>
      </c>
      <c r="R40" s="165">
        <f t="shared" si="6"/>
        <v>0.25</v>
      </c>
      <c r="S40" s="165">
        <f t="shared" si="7"/>
        <v>0</v>
      </c>
      <c r="T40" s="165">
        <f t="shared" si="8"/>
        <v>0</v>
      </c>
      <c r="U40" s="166">
        <f t="shared" si="9"/>
        <v>0.25</v>
      </c>
      <c r="V40" s="310"/>
      <c r="W40" s="310"/>
      <c r="X40" s="310"/>
      <c r="Y40" s="310"/>
      <c r="Z40" s="479"/>
      <c r="AA40" s="514"/>
      <c r="AB40" s="537"/>
      <c r="AC40" s="489"/>
    </row>
    <row r="41" spans="1:29" ht="65.45" customHeight="1" x14ac:dyDescent="0.25">
      <c r="A41" s="524"/>
      <c r="B41" s="527"/>
      <c r="C41" s="507"/>
      <c r="D41" s="486"/>
      <c r="E41" s="509"/>
      <c r="F41" s="512"/>
      <c r="G41" s="502"/>
      <c r="H41" s="502"/>
      <c r="I41" s="502"/>
      <c r="J41" s="501" t="s">
        <v>369</v>
      </c>
      <c r="K41" s="246">
        <v>0.5</v>
      </c>
      <c r="L41" s="245" t="s">
        <v>35</v>
      </c>
      <c r="M41" s="244">
        <v>0.1</v>
      </c>
      <c r="N41" s="244">
        <v>0.5</v>
      </c>
      <c r="O41" s="244">
        <v>0.75</v>
      </c>
      <c r="P41" s="244">
        <v>1</v>
      </c>
      <c r="Q41" s="6">
        <f t="shared" si="5"/>
        <v>0.05</v>
      </c>
      <c r="R41" s="6">
        <f t="shared" si="6"/>
        <v>0.25</v>
      </c>
      <c r="S41" s="6">
        <f t="shared" si="7"/>
        <v>0.375</v>
      </c>
      <c r="T41" s="6">
        <f t="shared" si="8"/>
        <v>0.5</v>
      </c>
      <c r="U41" s="149">
        <f t="shared" si="9"/>
        <v>0.5</v>
      </c>
      <c r="V41" s="310"/>
      <c r="W41" s="310"/>
      <c r="X41" s="310"/>
      <c r="Y41" s="310"/>
      <c r="Z41" s="479"/>
      <c r="AA41" s="514"/>
      <c r="AB41" s="537"/>
      <c r="AC41" s="489"/>
    </row>
    <row r="42" spans="1:29" ht="63.6" customHeight="1" x14ac:dyDescent="0.25">
      <c r="A42" s="524"/>
      <c r="B42" s="527"/>
      <c r="C42" s="500"/>
      <c r="D42" s="486"/>
      <c r="E42" s="509"/>
      <c r="F42" s="511"/>
      <c r="G42" s="503"/>
      <c r="H42" s="503"/>
      <c r="I42" s="503"/>
      <c r="J42" s="503"/>
      <c r="K42" s="243">
        <v>0.5</v>
      </c>
      <c r="L42" s="242" t="s">
        <v>39</v>
      </c>
      <c r="M42" s="241">
        <v>0</v>
      </c>
      <c r="N42" s="241">
        <v>0.5</v>
      </c>
      <c r="O42" s="241">
        <v>0</v>
      </c>
      <c r="P42" s="241">
        <v>0</v>
      </c>
      <c r="Q42" s="165">
        <f t="shared" si="5"/>
        <v>0</v>
      </c>
      <c r="R42" s="165">
        <f t="shared" si="6"/>
        <v>0.25</v>
      </c>
      <c r="S42" s="165">
        <f t="shared" si="7"/>
        <v>0</v>
      </c>
      <c r="T42" s="165">
        <f t="shared" si="8"/>
        <v>0</v>
      </c>
      <c r="U42" s="166">
        <f t="shared" si="9"/>
        <v>0.25</v>
      </c>
      <c r="V42" s="311"/>
      <c r="W42" s="311"/>
      <c r="X42" s="311"/>
      <c r="Y42" s="311"/>
      <c r="Z42" s="477"/>
      <c r="AA42" s="514"/>
      <c r="AB42" s="537"/>
      <c r="AC42" s="489"/>
    </row>
    <row r="43" spans="1:29" ht="61.9" customHeight="1" x14ac:dyDescent="0.25">
      <c r="A43" s="524"/>
      <c r="B43" s="527"/>
      <c r="C43" s="499" t="s">
        <v>370</v>
      </c>
      <c r="D43" s="501" t="s">
        <v>371</v>
      </c>
      <c r="E43" s="501" t="s">
        <v>372</v>
      </c>
      <c r="F43" s="510">
        <v>43</v>
      </c>
      <c r="G43" s="509" t="s">
        <v>373</v>
      </c>
      <c r="H43" s="509" t="s">
        <v>374</v>
      </c>
      <c r="I43" s="509">
        <f>W43</f>
        <v>0.2</v>
      </c>
      <c r="J43" s="501" t="s">
        <v>375</v>
      </c>
      <c r="K43" s="246">
        <v>1</v>
      </c>
      <c r="L43" s="245" t="s">
        <v>35</v>
      </c>
      <c r="M43" s="244">
        <v>0.25</v>
      </c>
      <c r="N43" s="244">
        <v>0.5</v>
      </c>
      <c r="O43" s="244">
        <v>0.75</v>
      </c>
      <c r="P43" s="244">
        <v>1</v>
      </c>
      <c r="Q43" s="6">
        <f t="shared" si="5"/>
        <v>0.25</v>
      </c>
      <c r="R43" s="6">
        <f t="shared" si="6"/>
        <v>0.5</v>
      </c>
      <c r="S43" s="6">
        <f t="shared" si="7"/>
        <v>0.75</v>
      </c>
      <c r="T43" s="6">
        <f t="shared" si="8"/>
        <v>1</v>
      </c>
      <c r="U43" s="149">
        <f t="shared" si="9"/>
        <v>1</v>
      </c>
      <c r="V43" s="309">
        <f>+Q44</f>
        <v>0</v>
      </c>
      <c r="W43" s="309">
        <f>+R44</f>
        <v>0.2</v>
      </c>
      <c r="X43" s="309">
        <f>+S44</f>
        <v>0</v>
      </c>
      <c r="Y43" s="309">
        <f>+T44</f>
        <v>0</v>
      </c>
      <c r="Z43" s="476" t="s">
        <v>376</v>
      </c>
      <c r="AA43" s="480" t="s">
        <v>376</v>
      </c>
      <c r="AB43" s="536"/>
    </row>
    <row r="44" spans="1:29" ht="72.599999999999994" customHeight="1" x14ac:dyDescent="0.25">
      <c r="A44" s="524"/>
      <c r="B44" s="527"/>
      <c r="C44" s="507"/>
      <c r="D44" s="503"/>
      <c r="E44" s="503"/>
      <c r="F44" s="511"/>
      <c r="G44" s="509"/>
      <c r="H44" s="509"/>
      <c r="I44" s="509"/>
      <c r="J44" s="503"/>
      <c r="K44" s="243">
        <v>1</v>
      </c>
      <c r="L44" s="242" t="s">
        <v>39</v>
      </c>
      <c r="M44" s="241">
        <v>0</v>
      </c>
      <c r="N44" s="241">
        <v>0.2</v>
      </c>
      <c r="O44" s="241">
        <v>0</v>
      </c>
      <c r="P44" s="241">
        <v>0</v>
      </c>
      <c r="Q44" s="165">
        <f t="shared" si="5"/>
        <v>0</v>
      </c>
      <c r="R44" s="165">
        <f t="shared" si="6"/>
        <v>0.2</v>
      </c>
      <c r="S44" s="165">
        <f t="shared" si="7"/>
        <v>0</v>
      </c>
      <c r="T44" s="165">
        <f t="shared" si="8"/>
        <v>0</v>
      </c>
      <c r="U44" s="166">
        <f t="shared" si="9"/>
        <v>0.2</v>
      </c>
      <c r="V44" s="311"/>
      <c r="W44" s="311"/>
      <c r="X44" s="311"/>
      <c r="Y44" s="311"/>
      <c r="Z44" s="477"/>
      <c r="AA44" s="481"/>
      <c r="AB44" s="536"/>
    </row>
    <row r="45" spans="1:29" ht="61.9" customHeight="1" x14ac:dyDescent="0.25">
      <c r="A45" s="524"/>
      <c r="B45" s="527"/>
      <c r="C45" s="507"/>
      <c r="D45" s="501" t="s">
        <v>377</v>
      </c>
      <c r="E45" s="501" t="s">
        <v>378</v>
      </c>
      <c r="F45" s="504">
        <v>44</v>
      </c>
      <c r="G45" s="499" t="s">
        <v>379</v>
      </c>
      <c r="H45" s="499" t="s">
        <v>380</v>
      </c>
      <c r="I45" s="499">
        <f>W45</f>
        <v>0.4</v>
      </c>
      <c r="J45" s="499" t="s">
        <v>381</v>
      </c>
      <c r="K45" s="246">
        <v>0.5</v>
      </c>
      <c r="L45" s="245" t="s">
        <v>35</v>
      </c>
      <c r="M45" s="244">
        <v>0.25</v>
      </c>
      <c r="N45" s="244">
        <v>0.5</v>
      </c>
      <c r="O45" s="244">
        <v>0.75</v>
      </c>
      <c r="P45" s="244">
        <v>1</v>
      </c>
      <c r="Q45" s="6">
        <f t="shared" si="5"/>
        <v>0.125</v>
      </c>
      <c r="R45" s="6">
        <f t="shared" si="6"/>
        <v>0.25</v>
      </c>
      <c r="S45" s="6">
        <f t="shared" si="7"/>
        <v>0.375</v>
      </c>
      <c r="T45" s="6">
        <f t="shared" si="8"/>
        <v>0.5</v>
      </c>
      <c r="U45" s="149">
        <f t="shared" si="9"/>
        <v>0.5</v>
      </c>
      <c r="V45" s="309">
        <f>+Q46+Q48</f>
        <v>0.125</v>
      </c>
      <c r="W45" s="309">
        <f>+R46+R48</f>
        <v>0.4</v>
      </c>
      <c r="X45" s="309">
        <f>+S46+S48</f>
        <v>0</v>
      </c>
      <c r="Y45" s="309">
        <f>+T46+T48</f>
        <v>0</v>
      </c>
      <c r="Z45" s="478" t="s">
        <v>296</v>
      </c>
      <c r="AA45" s="476" t="s">
        <v>305</v>
      </c>
      <c r="AB45" s="536"/>
    </row>
    <row r="46" spans="1:29" ht="67.900000000000006" customHeight="1" x14ac:dyDescent="0.25">
      <c r="A46" s="524"/>
      <c r="B46" s="527"/>
      <c r="C46" s="507"/>
      <c r="D46" s="502"/>
      <c r="E46" s="502"/>
      <c r="F46" s="505"/>
      <c r="G46" s="507"/>
      <c r="H46" s="507"/>
      <c r="I46" s="507"/>
      <c r="J46" s="500"/>
      <c r="K46" s="243">
        <v>0.5</v>
      </c>
      <c r="L46" s="242" t="s">
        <v>39</v>
      </c>
      <c r="M46" s="241">
        <v>0</v>
      </c>
      <c r="N46" s="241">
        <v>0.4</v>
      </c>
      <c r="O46" s="241">
        <v>0</v>
      </c>
      <c r="P46" s="241">
        <v>0</v>
      </c>
      <c r="Q46" s="165">
        <f t="shared" si="5"/>
        <v>0</v>
      </c>
      <c r="R46" s="165">
        <f t="shared" si="6"/>
        <v>0.2</v>
      </c>
      <c r="S46" s="165">
        <f t="shared" si="7"/>
        <v>0</v>
      </c>
      <c r="T46" s="165">
        <f t="shared" si="8"/>
        <v>0</v>
      </c>
      <c r="U46" s="166">
        <f t="shared" si="9"/>
        <v>0.2</v>
      </c>
      <c r="V46" s="310"/>
      <c r="W46" s="310"/>
      <c r="X46" s="310"/>
      <c r="Y46" s="310"/>
      <c r="Z46" s="479"/>
      <c r="AA46" s="508"/>
      <c r="AB46" s="536"/>
    </row>
    <row r="47" spans="1:29" ht="64.900000000000006" customHeight="1" x14ac:dyDescent="0.25">
      <c r="A47" s="524"/>
      <c r="B47" s="527"/>
      <c r="C47" s="507"/>
      <c r="D47" s="502"/>
      <c r="E47" s="502"/>
      <c r="F47" s="505"/>
      <c r="G47" s="507"/>
      <c r="H47" s="507"/>
      <c r="I47" s="507"/>
      <c r="J47" s="499" t="s">
        <v>382</v>
      </c>
      <c r="K47" s="246">
        <v>0.5</v>
      </c>
      <c r="L47" s="245" t="s">
        <v>35</v>
      </c>
      <c r="M47" s="241">
        <v>0.25</v>
      </c>
      <c r="N47" s="244">
        <v>0.5</v>
      </c>
      <c r="O47" s="244">
        <v>0.75</v>
      </c>
      <c r="P47" s="244">
        <v>1</v>
      </c>
      <c r="Q47" s="6">
        <f t="shared" si="5"/>
        <v>0.125</v>
      </c>
      <c r="R47" s="6">
        <f t="shared" si="6"/>
        <v>0.25</v>
      </c>
      <c r="S47" s="6">
        <f t="shared" si="7"/>
        <v>0.375</v>
      </c>
      <c r="T47" s="6">
        <f t="shared" si="8"/>
        <v>0.5</v>
      </c>
      <c r="U47" s="149">
        <f t="shared" si="9"/>
        <v>0.5</v>
      </c>
      <c r="V47" s="310"/>
      <c r="W47" s="310"/>
      <c r="X47" s="310"/>
      <c r="Y47" s="310"/>
      <c r="Z47" s="479"/>
      <c r="AA47" s="508"/>
      <c r="AB47" s="536"/>
    </row>
    <row r="48" spans="1:29" ht="58.9" customHeight="1" x14ac:dyDescent="0.25">
      <c r="A48" s="524"/>
      <c r="B48" s="527"/>
      <c r="C48" s="500"/>
      <c r="D48" s="503"/>
      <c r="E48" s="503"/>
      <c r="F48" s="506"/>
      <c r="G48" s="500"/>
      <c r="H48" s="500"/>
      <c r="I48" s="500"/>
      <c r="J48" s="500"/>
      <c r="K48" s="243">
        <v>0.5</v>
      </c>
      <c r="L48" s="242" t="s">
        <v>39</v>
      </c>
      <c r="M48" s="241">
        <v>0.25</v>
      </c>
      <c r="N48" s="241">
        <v>0.4</v>
      </c>
      <c r="O48" s="241">
        <v>0</v>
      </c>
      <c r="P48" s="241">
        <v>0</v>
      </c>
      <c r="Q48" s="165">
        <f t="shared" si="5"/>
        <v>0.125</v>
      </c>
      <c r="R48" s="165">
        <f t="shared" si="6"/>
        <v>0.2</v>
      </c>
      <c r="S48" s="165">
        <f t="shared" si="7"/>
        <v>0</v>
      </c>
      <c r="T48" s="165">
        <f t="shared" si="8"/>
        <v>0</v>
      </c>
      <c r="U48" s="166">
        <f t="shared" si="9"/>
        <v>0.2</v>
      </c>
      <c r="V48" s="311"/>
      <c r="W48" s="311"/>
      <c r="X48" s="311"/>
      <c r="Y48" s="311"/>
      <c r="Z48" s="479"/>
      <c r="AA48" s="508"/>
      <c r="AB48" s="536"/>
    </row>
    <row r="49" spans="1:28" ht="60.6" customHeight="1" x14ac:dyDescent="0.25">
      <c r="A49" s="524"/>
      <c r="B49" s="527"/>
      <c r="C49" s="495" t="s">
        <v>383</v>
      </c>
      <c r="D49" s="482" t="s">
        <v>384</v>
      </c>
      <c r="E49" s="486" t="s">
        <v>385</v>
      </c>
      <c r="F49" s="487">
        <v>45</v>
      </c>
      <c r="G49" s="475" t="s">
        <v>386</v>
      </c>
      <c r="H49" s="475" t="s">
        <v>387</v>
      </c>
      <c r="I49" s="474">
        <f>W49</f>
        <v>0.5</v>
      </c>
      <c r="J49" s="475" t="s">
        <v>388</v>
      </c>
      <c r="K49" s="246">
        <v>1</v>
      </c>
      <c r="L49" s="245" t="s">
        <v>35</v>
      </c>
      <c r="M49" s="244">
        <v>0.25</v>
      </c>
      <c r="N49" s="244">
        <v>0.5</v>
      </c>
      <c r="O49" s="244">
        <v>0.75</v>
      </c>
      <c r="P49" s="244">
        <v>1</v>
      </c>
      <c r="Q49" s="6">
        <f t="shared" si="5"/>
        <v>0.25</v>
      </c>
      <c r="R49" s="6">
        <f t="shared" si="6"/>
        <v>0.5</v>
      </c>
      <c r="S49" s="6">
        <f t="shared" si="7"/>
        <v>0.75</v>
      </c>
      <c r="T49" s="6">
        <f t="shared" si="8"/>
        <v>1</v>
      </c>
      <c r="U49" s="149">
        <f t="shared" si="9"/>
        <v>1</v>
      </c>
      <c r="V49" s="309">
        <f>+M50</f>
        <v>0.25</v>
      </c>
      <c r="W49" s="309">
        <f>+N50</f>
        <v>0.5</v>
      </c>
      <c r="X49" s="309">
        <f>+O50</f>
        <v>0</v>
      </c>
      <c r="Y49" s="309">
        <f>+P50</f>
        <v>0</v>
      </c>
      <c r="Z49" s="479"/>
      <c r="AA49" s="508"/>
      <c r="AB49" s="536"/>
    </row>
    <row r="50" spans="1:28" ht="60.6" customHeight="1" x14ac:dyDescent="0.25">
      <c r="A50" s="524"/>
      <c r="B50" s="527"/>
      <c r="C50" s="496"/>
      <c r="D50" s="483"/>
      <c r="E50" s="486"/>
      <c r="F50" s="488"/>
      <c r="G50" s="475"/>
      <c r="H50" s="475"/>
      <c r="I50" s="475"/>
      <c r="J50" s="475"/>
      <c r="K50" s="243">
        <v>1</v>
      </c>
      <c r="L50" s="242" t="s">
        <v>39</v>
      </c>
      <c r="M50" s="241">
        <v>0.25</v>
      </c>
      <c r="N50" s="241">
        <v>0.5</v>
      </c>
      <c r="O50" s="241">
        <v>0</v>
      </c>
      <c r="P50" s="241">
        <v>0</v>
      </c>
      <c r="Q50" s="165">
        <f t="shared" si="5"/>
        <v>0.25</v>
      </c>
      <c r="R50" s="165">
        <f t="shared" si="6"/>
        <v>0.5</v>
      </c>
      <c r="S50" s="165">
        <f t="shared" si="7"/>
        <v>0</v>
      </c>
      <c r="T50" s="165">
        <f t="shared" si="8"/>
        <v>0</v>
      </c>
      <c r="U50" s="166">
        <f t="shared" si="9"/>
        <v>0.5</v>
      </c>
      <c r="V50" s="311"/>
      <c r="W50" s="311"/>
      <c r="X50" s="311"/>
      <c r="Y50" s="311"/>
      <c r="Z50" s="479"/>
      <c r="AA50" s="508"/>
      <c r="AB50" s="536"/>
    </row>
    <row r="51" spans="1:28" ht="56.45" customHeight="1" x14ac:dyDescent="0.25">
      <c r="A51" s="524"/>
      <c r="B51" s="527"/>
      <c r="C51" s="496"/>
      <c r="D51" s="483"/>
      <c r="E51" s="486" t="s">
        <v>389</v>
      </c>
      <c r="F51" s="487">
        <v>46</v>
      </c>
      <c r="G51" s="475" t="s">
        <v>386</v>
      </c>
      <c r="H51" s="475" t="s">
        <v>387</v>
      </c>
      <c r="I51" s="474">
        <f>W51</f>
        <v>0.5</v>
      </c>
      <c r="J51" s="475" t="s">
        <v>390</v>
      </c>
      <c r="K51" s="246">
        <v>1</v>
      </c>
      <c r="L51" s="245" t="s">
        <v>35</v>
      </c>
      <c r="M51" s="244">
        <v>0.25</v>
      </c>
      <c r="N51" s="244">
        <v>0.5</v>
      </c>
      <c r="O51" s="244">
        <v>0.75</v>
      </c>
      <c r="P51" s="244">
        <v>1</v>
      </c>
      <c r="Q51" s="6">
        <f t="shared" si="5"/>
        <v>0.25</v>
      </c>
      <c r="R51" s="6">
        <f t="shared" si="6"/>
        <v>0.5</v>
      </c>
      <c r="S51" s="6">
        <f t="shared" si="7"/>
        <v>0.75</v>
      </c>
      <c r="T51" s="6">
        <f t="shared" si="8"/>
        <v>1</v>
      </c>
      <c r="U51" s="149">
        <f t="shared" si="9"/>
        <v>1</v>
      </c>
      <c r="V51" s="309">
        <f>+M52</f>
        <v>0.25</v>
      </c>
      <c r="W51" s="309">
        <f>+N52</f>
        <v>0.5</v>
      </c>
      <c r="X51" s="309">
        <f>+O52</f>
        <v>0</v>
      </c>
      <c r="Y51" s="309">
        <f>+P52</f>
        <v>0</v>
      </c>
      <c r="Z51" s="479"/>
      <c r="AA51" s="508"/>
      <c r="AB51" s="536"/>
    </row>
    <row r="52" spans="1:28" ht="60.6" customHeight="1" x14ac:dyDescent="0.25">
      <c r="A52" s="524"/>
      <c r="B52" s="527"/>
      <c r="C52" s="496"/>
      <c r="D52" s="483"/>
      <c r="E52" s="486"/>
      <c r="F52" s="488"/>
      <c r="G52" s="475"/>
      <c r="H52" s="475"/>
      <c r="I52" s="475"/>
      <c r="J52" s="475"/>
      <c r="K52" s="243">
        <v>1</v>
      </c>
      <c r="L52" s="242" t="s">
        <v>39</v>
      </c>
      <c r="M52" s="241">
        <v>0.25</v>
      </c>
      <c r="N52" s="241">
        <v>0.5</v>
      </c>
      <c r="O52" s="241">
        <v>0</v>
      </c>
      <c r="P52" s="241">
        <v>0</v>
      </c>
      <c r="Q52" s="165">
        <f t="shared" si="5"/>
        <v>0.25</v>
      </c>
      <c r="R52" s="165">
        <f t="shared" si="6"/>
        <v>0.5</v>
      </c>
      <c r="S52" s="165">
        <f t="shared" si="7"/>
        <v>0</v>
      </c>
      <c r="T52" s="165">
        <f t="shared" si="8"/>
        <v>0</v>
      </c>
      <c r="U52" s="166">
        <f t="shared" si="9"/>
        <v>0.5</v>
      </c>
      <c r="V52" s="311"/>
      <c r="W52" s="311"/>
      <c r="X52" s="311"/>
      <c r="Y52" s="311"/>
      <c r="Z52" s="479"/>
      <c r="AA52" s="508"/>
      <c r="AB52" s="536"/>
    </row>
    <row r="53" spans="1:28" ht="62.45" customHeight="1" x14ac:dyDescent="0.25">
      <c r="A53" s="524"/>
      <c r="B53" s="527"/>
      <c r="C53" s="496"/>
      <c r="D53" s="483"/>
      <c r="E53" s="486" t="s">
        <v>391</v>
      </c>
      <c r="F53" s="487">
        <v>47</v>
      </c>
      <c r="G53" s="475" t="s">
        <v>386</v>
      </c>
      <c r="H53" s="475" t="s">
        <v>387</v>
      </c>
      <c r="I53" s="474">
        <f>W53</f>
        <v>0</v>
      </c>
      <c r="J53" s="475" t="s">
        <v>392</v>
      </c>
      <c r="K53" s="246">
        <v>1</v>
      </c>
      <c r="L53" s="245" t="s">
        <v>35</v>
      </c>
      <c r="M53" s="244">
        <v>0.25</v>
      </c>
      <c r="N53" s="244">
        <v>0.5</v>
      </c>
      <c r="O53" s="244">
        <v>0.75</v>
      </c>
      <c r="P53" s="244">
        <v>1</v>
      </c>
      <c r="Q53" s="6">
        <f t="shared" si="5"/>
        <v>0.25</v>
      </c>
      <c r="R53" s="6">
        <f t="shared" si="6"/>
        <v>0.5</v>
      </c>
      <c r="S53" s="6">
        <f t="shared" si="7"/>
        <v>0.75</v>
      </c>
      <c r="T53" s="6">
        <f t="shared" si="8"/>
        <v>1</v>
      </c>
      <c r="U53" s="149">
        <f t="shared" si="9"/>
        <v>1</v>
      </c>
      <c r="V53" s="309">
        <f>+Q54</f>
        <v>0</v>
      </c>
      <c r="W53" s="309">
        <f>+R54</f>
        <v>0</v>
      </c>
      <c r="X53" s="309">
        <f>+S54</f>
        <v>0</v>
      </c>
      <c r="Y53" s="309">
        <f>+T54</f>
        <v>0</v>
      </c>
      <c r="Z53" s="479"/>
      <c r="AA53" s="508"/>
      <c r="AB53" s="536"/>
    </row>
    <row r="54" spans="1:28" ht="60.6" customHeight="1" x14ac:dyDescent="0.25">
      <c r="A54" s="524"/>
      <c r="B54" s="527"/>
      <c r="C54" s="497"/>
      <c r="D54" s="494"/>
      <c r="E54" s="486"/>
      <c r="F54" s="488"/>
      <c r="G54" s="475"/>
      <c r="H54" s="475"/>
      <c r="I54" s="475"/>
      <c r="J54" s="475"/>
      <c r="K54" s="243">
        <v>1</v>
      </c>
      <c r="L54" s="242" t="s">
        <v>39</v>
      </c>
      <c r="M54" s="241">
        <v>0</v>
      </c>
      <c r="N54" s="241">
        <v>0</v>
      </c>
      <c r="O54" s="241">
        <v>0</v>
      </c>
      <c r="P54" s="241">
        <v>0</v>
      </c>
      <c r="Q54" s="165">
        <f t="shared" si="5"/>
        <v>0</v>
      </c>
      <c r="R54" s="165">
        <f t="shared" si="6"/>
        <v>0</v>
      </c>
      <c r="S54" s="165">
        <f t="shared" si="7"/>
        <v>0</v>
      </c>
      <c r="T54" s="165">
        <f t="shared" si="8"/>
        <v>0</v>
      </c>
      <c r="U54" s="166">
        <f t="shared" si="9"/>
        <v>0</v>
      </c>
      <c r="V54" s="311"/>
      <c r="W54" s="311"/>
      <c r="X54" s="311"/>
      <c r="Y54" s="311"/>
      <c r="Z54" s="479"/>
      <c r="AA54" s="508"/>
      <c r="AB54" s="536"/>
    </row>
    <row r="55" spans="1:28" ht="61.9" customHeight="1" x14ac:dyDescent="0.25">
      <c r="A55" s="524"/>
      <c r="B55" s="527"/>
      <c r="C55" s="495" t="s">
        <v>393</v>
      </c>
      <c r="D55" s="482" t="s">
        <v>394</v>
      </c>
      <c r="E55" s="482" t="s">
        <v>395</v>
      </c>
      <c r="F55" s="484">
        <v>48</v>
      </c>
      <c r="G55" s="482" t="s">
        <v>396</v>
      </c>
      <c r="H55" s="482" t="s">
        <v>396</v>
      </c>
      <c r="I55" s="491">
        <f>W55</f>
        <v>0.25</v>
      </c>
      <c r="J55" s="486" t="s">
        <v>397</v>
      </c>
      <c r="K55" s="246">
        <v>0.5</v>
      </c>
      <c r="L55" s="245" t="s">
        <v>35</v>
      </c>
      <c r="M55" s="244">
        <v>0.25</v>
      </c>
      <c r="N55" s="244">
        <v>0.5</v>
      </c>
      <c r="O55" s="244">
        <v>0.75</v>
      </c>
      <c r="P55" s="244">
        <v>1</v>
      </c>
      <c r="Q55" s="6">
        <f t="shared" si="5"/>
        <v>0.125</v>
      </c>
      <c r="R55" s="6">
        <f t="shared" si="6"/>
        <v>0.25</v>
      </c>
      <c r="S55" s="6">
        <f t="shared" si="7"/>
        <v>0.375</v>
      </c>
      <c r="T55" s="6">
        <f t="shared" si="8"/>
        <v>0.5</v>
      </c>
      <c r="U55" s="149">
        <f t="shared" si="9"/>
        <v>0.5</v>
      </c>
      <c r="V55" s="309">
        <f>+Q56</f>
        <v>0.125</v>
      </c>
      <c r="W55" s="309">
        <f>+R56</f>
        <v>0.25</v>
      </c>
      <c r="X55" s="309">
        <f>+S56</f>
        <v>0</v>
      </c>
      <c r="Y55" s="309">
        <f>+T56</f>
        <v>0</v>
      </c>
      <c r="Z55" s="479"/>
      <c r="AA55" s="508"/>
      <c r="AB55" s="536"/>
    </row>
    <row r="56" spans="1:28" ht="53.45" customHeight="1" x14ac:dyDescent="0.25">
      <c r="A56" s="524"/>
      <c r="B56" s="527"/>
      <c r="C56" s="496"/>
      <c r="D56" s="483"/>
      <c r="E56" s="483"/>
      <c r="F56" s="498"/>
      <c r="G56" s="483"/>
      <c r="H56" s="483"/>
      <c r="I56" s="492"/>
      <c r="J56" s="486"/>
      <c r="K56" s="243">
        <v>0.5</v>
      </c>
      <c r="L56" s="242" t="s">
        <v>39</v>
      </c>
      <c r="M56" s="241">
        <v>0.25</v>
      </c>
      <c r="N56" s="241">
        <v>0.5</v>
      </c>
      <c r="O56" s="241">
        <v>0</v>
      </c>
      <c r="P56" s="241">
        <v>0</v>
      </c>
      <c r="Q56" s="165">
        <f t="shared" si="5"/>
        <v>0.125</v>
      </c>
      <c r="R56" s="165">
        <f t="shared" si="6"/>
        <v>0.25</v>
      </c>
      <c r="S56" s="165">
        <f t="shared" si="7"/>
        <v>0</v>
      </c>
      <c r="T56" s="165">
        <f t="shared" si="8"/>
        <v>0</v>
      </c>
      <c r="U56" s="166">
        <f t="shared" si="9"/>
        <v>0.25</v>
      </c>
      <c r="V56" s="311"/>
      <c r="W56" s="311"/>
      <c r="X56" s="311"/>
      <c r="Y56" s="311"/>
      <c r="Z56" s="479"/>
      <c r="AA56" s="508"/>
      <c r="AB56" s="536"/>
    </row>
    <row r="57" spans="1:28" ht="48.6" customHeight="1" x14ac:dyDescent="0.25">
      <c r="A57" s="524"/>
      <c r="B57" s="527"/>
      <c r="C57" s="496"/>
      <c r="D57" s="483"/>
      <c r="E57" s="483"/>
      <c r="F57" s="498"/>
      <c r="G57" s="483"/>
      <c r="H57" s="483"/>
      <c r="I57" s="492"/>
      <c r="J57" s="482" t="s">
        <v>398</v>
      </c>
      <c r="K57" s="246">
        <v>0.5</v>
      </c>
      <c r="L57" s="245" t="s">
        <v>35</v>
      </c>
      <c r="M57" s="244">
        <v>0.25</v>
      </c>
      <c r="N57" s="244">
        <v>0.5</v>
      </c>
      <c r="O57" s="244">
        <v>0.75</v>
      </c>
      <c r="P57" s="244">
        <v>1</v>
      </c>
      <c r="Q57" s="6">
        <f t="shared" si="5"/>
        <v>0.125</v>
      </c>
      <c r="R57" s="6">
        <f t="shared" si="6"/>
        <v>0.25</v>
      </c>
      <c r="S57" s="6">
        <f t="shared" si="7"/>
        <v>0.375</v>
      </c>
      <c r="T57" s="6">
        <f t="shared" si="8"/>
        <v>0.5</v>
      </c>
      <c r="U57" s="149">
        <f t="shared" si="9"/>
        <v>0.5</v>
      </c>
      <c r="V57" s="309">
        <f>+Q58</f>
        <v>0.125</v>
      </c>
      <c r="W57" s="309">
        <f>+R58</f>
        <v>0.25</v>
      </c>
      <c r="X57" s="309">
        <f>+S58</f>
        <v>0</v>
      </c>
      <c r="Y57" s="309">
        <f>+T58</f>
        <v>0</v>
      </c>
      <c r="Z57" s="479"/>
      <c r="AA57" s="508"/>
      <c r="AB57" s="536"/>
    </row>
    <row r="58" spans="1:28" ht="64.900000000000006" customHeight="1" x14ac:dyDescent="0.25">
      <c r="A58" s="524"/>
      <c r="B58" s="527"/>
      <c r="C58" s="497"/>
      <c r="D58" s="494"/>
      <c r="E58" s="494"/>
      <c r="F58" s="485"/>
      <c r="G58" s="494"/>
      <c r="H58" s="494"/>
      <c r="I58" s="493"/>
      <c r="J58" s="494"/>
      <c r="K58" s="243">
        <v>0.5</v>
      </c>
      <c r="L58" s="242" t="s">
        <v>39</v>
      </c>
      <c r="M58" s="241">
        <v>0.25</v>
      </c>
      <c r="N58" s="241">
        <v>0.5</v>
      </c>
      <c r="O58" s="241">
        <v>0</v>
      </c>
      <c r="P58" s="241">
        <v>0</v>
      </c>
      <c r="Q58" s="165">
        <f t="shared" si="5"/>
        <v>0.125</v>
      </c>
      <c r="R58" s="165">
        <f t="shared" si="6"/>
        <v>0.25</v>
      </c>
      <c r="S58" s="165">
        <f t="shared" si="7"/>
        <v>0</v>
      </c>
      <c r="T58" s="165">
        <f t="shared" si="8"/>
        <v>0</v>
      </c>
      <c r="U58" s="166">
        <f t="shared" si="9"/>
        <v>0.25</v>
      </c>
      <c r="V58" s="311"/>
      <c r="W58" s="311"/>
      <c r="X58" s="311"/>
      <c r="Y58" s="311"/>
      <c r="Z58" s="479"/>
      <c r="AA58" s="508"/>
      <c r="AB58" s="536"/>
    </row>
    <row r="59" spans="1:28" ht="55.9" customHeight="1" x14ac:dyDescent="0.25">
      <c r="A59" s="524"/>
      <c r="B59" s="527"/>
      <c r="C59" s="475" t="s">
        <v>399</v>
      </c>
      <c r="D59" s="482" t="s">
        <v>400</v>
      </c>
      <c r="E59" s="482" t="s">
        <v>401</v>
      </c>
      <c r="F59" s="484">
        <v>49</v>
      </c>
      <c r="G59" s="486" t="s">
        <v>402</v>
      </c>
      <c r="H59" s="486"/>
      <c r="I59" s="490">
        <f>W59</f>
        <v>0.5</v>
      </c>
      <c r="J59" s="486" t="s">
        <v>403</v>
      </c>
      <c r="K59" s="246">
        <v>1</v>
      </c>
      <c r="L59" s="245" t="s">
        <v>35</v>
      </c>
      <c r="M59" s="244">
        <v>0.25</v>
      </c>
      <c r="N59" s="244">
        <v>0.5</v>
      </c>
      <c r="O59" s="244">
        <v>0.75</v>
      </c>
      <c r="P59" s="244">
        <v>1</v>
      </c>
      <c r="Q59" s="6">
        <f t="shared" si="5"/>
        <v>0.25</v>
      </c>
      <c r="R59" s="6">
        <f t="shared" si="6"/>
        <v>0.5</v>
      </c>
      <c r="S59" s="6">
        <f t="shared" si="7"/>
        <v>0.75</v>
      </c>
      <c r="T59" s="6">
        <f t="shared" si="8"/>
        <v>1</v>
      </c>
      <c r="U59" s="149">
        <f t="shared" si="9"/>
        <v>1</v>
      </c>
      <c r="V59" s="309">
        <f>+Q60</f>
        <v>0.25</v>
      </c>
      <c r="W59" s="309">
        <f>+R60</f>
        <v>0.5</v>
      </c>
      <c r="X59" s="309">
        <f>+S60</f>
        <v>0</v>
      </c>
      <c r="Y59" s="309">
        <f>+T60</f>
        <v>0</v>
      </c>
      <c r="Z59" s="479"/>
      <c r="AA59" s="480" t="s">
        <v>404</v>
      </c>
      <c r="AB59" s="536"/>
    </row>
    <row r="60" spans="1:28" ht="45.6" customHeight="1" x14ac:dyDescent="0.25">
      <c r="A60" s="524"/>
      <c r="B60" s="527"/>
      <c r="C60" s="475"/>
      <c r="D60" s="483"/>
      <c r="E60" s="483"/>
      <c r="F60" s="485"/>
      <c r="G60" s="486"/>
      <c r="H60" s="486"/>
      <c r="I60" s="486"/>
      <c r="J60" s="486"/>
      <c r="K60" s="243">
        <v>1</v>
      </c>
      <c r="L60" s="242" t="s">
        <v>39</v>
      </c>
      <c r="M60" s="241">
        <v>0.25</v>
      </c>
      <c r="N60" s="241">
        <v>0.5</v>
      </c>
      <c r="O60" s="241">
        <v>0</v>
      </c>
      <c r="P60" s="241">
        <v>0</v>
      </c>
      <c r="Q60" s="165">
        <f t="shared" si="5"/>
        <v>0.25</v>
      </c>
      <c r="R60" s="165">
        <f t="shared" si="6"/>
        <v>0.5</v>
      </c>
      <c r="S60" s="165">
        <f t="shared" si="7"/>
        <v>0</v>
      </c>
      <c r="T60" s="165">
        <f t="shared" si="8"/>
        <v>0</v>
      </c>
      <c r="U60" s="166">
        <f t="shared" si="9"/>
        <v>0.5</v>
      </c>
      <c r="V60" s="311"/>
      <c r="W60" s="311"/>
      <c r="X60" s="311"/>
      <c r="Y60" s="311"/>
      <c r="Z60" s="479"/>
      <c r="AA60" s="481"/>
      <c r="AB60" s="536"/>
    </row>
    <row r="61" spans="1:28" ht="58.9" customHeight="1" x14ac:dyDescent="0.25">
      <c r="A61" s="524"/>
      <c r="B61" s="527"/>
      <c r="C61" s="475"/>
      <c r="D61" s="483"/>
      <c r="E61" s="482" t="s">
        <v>405</v>
      </c>
      <c r="F61" s="484">
        <v>50</v>
      </c>
      <c r="G61" s="486" t="s">
        <v>406</v>
      </c>
      <c r="H61" s="486"/>
      <c r="I61" s="490">
        <f>W61</f>
        <v>0.5</v>
      </c>
      <c r="J61" s="482" t="s">
        <v>407</v>
      </c>
      <c r="K61" s="246">
        <v>1</v>
      </c>
      <c r="L61" s="245" t="s">
        <v>35</v>
      </c>
      <c r="M61" s="244">
        <v>0.25</v>
      </c>
      <c r="N61" s="244">
        <v>0.5</v>
      </c>
      <c r="O61" s="244">
        <v>0.75</v>
      </c>
      <c r="P61" s="244">
        <v>1</v>
      </c>
      <c r="Q61" s="6">
        <f t="shared" si="5"/>
        <v>0.25</v>
      </c>
      <c r="R61" s="6">
        <f t="shared" si="6"/>
        <v>0.5</v>
      </c>
      <c r="S61" s="6">
        <f t="shared" si="7"/>
        <v>0.75</v>
      </c>
      <c r="T61" s="6">
        <f t="shared" si="8"/>
        <v>1</v>
      </c>
      <c r="U61" s="149">
        <f t="shared" si="9"/>
        <v>1</v>
      </c>
      <c r="V61" s="309">
        <f>+Q62</f>
        <v>0.25</v>
      </c>
      <c r="W61" s="309">
        <f>+R62</f>
        <v>0.5</v>
      </c>
      <c r="X61" s="309">
        <f>+S62</f>
        <v>0</v>
      </c>
      <c r="Y61" s="309">
        <f>+T62</f>
        <v>0</v>
      </c>
      <c r="Z61" s="479"/>
      <c r="AA61" s="481"/>
      <c r="AB61" s="536"/>
    </row>
    <row r="62" spans="1:28" ht="57.6" customHeight="1" x14ac:dyDescent="0.25">
      <c r="A62" s="524"/>
      <c r="B62" s="527"/>
      <c r="C62" s="475"/>
      <c r="D62" s="494"/>
      <c r="E62" s="483"/>
      <c r="F62" s="485"/>
      <c r="G62" s="486"/>
      <c r="H62" s="486"/>
      <c r="I62" s="486"/>
      <c r="J62" s="494"/>
      <c r="K62" s="243">
        <v>1</v>
      </c>
      <c r="L62" s="242" t="s">
        <v>39</v>
      </c>
      <c r="M62" s="241">
        <v>0.25</v>
      </c>
      <c r="N62" s="241">
        <v>0.5</v>
      </c>
      <c r="O62" s="241">
        <v>0</v>
      </c>
      <c r="P62" s="241">
        <v>0</v>
      </c>
      <c r="Q62" s="165">
        <f t="shared" si="5"/>
        <v>0.25</v>
      </c>
      <c r="R62" s="165">
        <f t="shared" si="6"/>
        <v>0.5</v>
      </c>
      <c r="S62" s="165">
        <f t="shared" si="7"/>
        <v>0</v>
      </c>
      <c r="T62" s="165">
        <f t="shared" si="8"/>
        <v>0</v>
      </c>
      <c r="U62" s="166">
        <f t="shared" si="9"/>
        <v>0.5</v>
      </c>
      <c r="V62" s="311"/>
      <c r="W62" s="311"/>
      <c r="X62" s="311"/>
      <c r="Y62" s="311"/>
      <c r="Z62" s="479"/>
      <c r="AA62" s="481"/>
      <c r="AB62" s="536"/>
    </row>
    <row r="63" spans="1:28" ht="40.9" customHeight="1" x14ac:dyDescent="0.25">
      <c r="A63" s="524"/>
      <c r="B63" s="527"/>
      <c r="C63" s="475"/>
      <c r="D63" s="486" t="s">
        <v>408</v>
      </c>
      <c r="E63" s="486" t="s">
        <v>409</v>
      </c>
      <c r="F63" s="484">
        <v>51</v>
      </c>
      <c r="G63" s="486" t="s">
        <v>410</v>
      </c>
      <c r="H63" s="486"/>
      <c r="I63" s="490">
        <f>W63</f>
        <v>0.5</v>
      </c>
      <c r="J63" s="486" t="s">
        <v>411</v>
      </c>
      <c r="K63" s="246">
        <v>1</v>
      </c>
      <c r="L63" s="245" t="s">
        <v>35</v>
      </c>
      <c r="M63" s="244">
        <v>0.25</v>
      </c>
      <c r="N63" s="244">
        <v>0.5</v>
      </c>
      <c r="O63" s="244">
        <v>0.75</v>
      </c>
      <c r="P63" s="244">
        <v>1</v>
      </c>
      <c r="Q63" s="6">
        <f t="shared" si="5"/>
        <v>0.25</v>
      </c>
      <c r="R63" s="6">
        <f t="shared" si="6"/>
        <v>0.5</v>
      </c>
      <c r="S63" s="6">
        <f t="shared" si="7"/>
        <v>0.75</v>
      </c>
      <c r="T63" s="6">
        <f t="shared" si="8"/>
        <v>1</v>
      </c>
      <c r="U63" s="149">
        <f t="shared" si="9"/>
        <v>1</v>
      </c>
      <c r="V63" s="309">
        <f>+Q64</f>
        <v>0</v>
      </c>
      <c r="W63" s="309">
        <f>+R64</f>
        <v>0.5</v>
      </c>
      <c r="X63" s="309">
        <f>+S64</f>
        <v>0</v>
      </c>
      <c r="Y63" s="309">
        <f>+T64</f>
        <v>0</v>
      </c>
      <c r="Z63" s="479"/>
      <c r="AA63" s="481"/>
      <c r="AB63" s="536"/>
    </row>
    <row r="64" spans="1:28" ht="58.9" customHeight="1" thickBot="1" x14ac:dyDescent="0.3">
      <c r="A64" s="525"/>
      <c r="B64" s="528"/>
      <c r="C64" s="475"/>
      <c r="D64" s="486"/>
      <c r="E64" s="486"/>
      <c r="F64" s="485"/>
      <c r="G64" s="486"/>
      <c r="H64" s="486"/>
      <c r="I64" s="486"/>
      <c r="J64" s="486"/>
      <c r="K64" s="243">
        <v>1</v>
      </c>
      <c r="L64" s="242" t="s">
        <v>39</v>
      </c>
      <c r="M64" s="241">
        <v>0</v>
      </c>
      <c r="N64" s="241">
        <v>0.5</v>
      </c>
      <c r="O64" s="241">
        <v>0</v>
      </c>
      <c r="P64" s="241">
        <v>0</v>
      </c>
      <c r="Q64" s="240">
        <f t="shared" si="5"/>
        <v>0</v>
      </c>
      <c r="R64" s="240">
        <f t="shared" si="6"/>
        <v>0.5</v>
      </c>
      <c r="S64" s="240">
        <f t="shared" si="7"/>
        <v>0</v>
      </c>
      <c r="T64" s="240">
        <f t="shared" si="8"/>
        <v>0</v>
      </c>
      <c r="U64" s="239">
        <f t="shared" si="9"/>
        <v>0.5</v>
      </c>
      <c r="V64" s="311"/>
      <c r="W64" s="311"/>
      <c r="X64" s="311"/>
      <c r="Y64" s="311"/>
      <c r="Z64" s="477"/>
      <c r="AA64" s="481"/>
      <c r="AB64" s="538"/>
    </row>
    <row r="65" spans="5:28" s="68" customFormat="1" x14ac:dyDescent="0.25">
      <c r="E65" s="26"/>
      <c r="G65" s="230"/>
      <c r="H65" s="230"/>
      <c r="J65" s="230"/>
      <c r="Q65" s="238">
        <f>+((SUMIF($L$3:$L$64,"P",Q$3:Q$64)))/24</f>
        <v>0.19270833333333334</v>
      </c>
      <c r="R65" s="237">
        <f>+((SUMIF($L$3:$L$64,"P",R$3:R$64)))/24</f>
        <v>0.4375</v>
      </c>
      <c r="S65" s="237">
        <f>+((SUMIF($L$3:$L$64,"P",S$3:S$64)))/24</f>
        <v>0.73124999999999984</v>
      </c>
      <c r="T65" s="237">
        <f>+((SUMIF($L$3:$L$64,"P",T$3:T$64)))/24</f>
        <v>1</v>
      </c>
      <c r="U65" s="236">
        <f>+((SUMIF($L$3:$L$64,"P",U$3:U$64)))/24</f>
        <v>1</v>
      </c>
      <c r="V65" s="232"/>
      <c r="W65" s="232"/>
      <c r="X65" s="232"/>
      <c r="Y65" s="232"/>
      <c r="AB65" s="229"/>
    </row>
    <row r="66" spans="5:28" s="68" customFormat="1" ht="16.5" thickBot="1" x14ac:dyDescent="0.3">
      <c r="E66" s="26"/>
      <c r="G66" s="230"/>
      <c r="H66" s="230"/>
      <c r="J66" s="230"/>
      <c r="Q66" s="235">
        <f>+((SUMIF($L$3:$L$64,"E",Q$3:Q$64)))/24</f>
        <v>0.14166666666666669</v>
      </c>
      <c r="R66" s="234">
        <f>+((SUMIF($L$3:$L$64,"E",R$3:R$64)))/24</f>
        <v>0.36041666666666666</v>
      </c>
      <c r="S66" s="234">
        <f>+((SUMIF($L$3:$L$64,"E",S$3:S$64)))/24</f>
        <v>0</v>
      </c>
      <c r="T66" s="234">
        <f>+((SUMIF($L$3:$L$64,"E",T$3:T$64)))/24</f>
        <v>0</v>
      </c>
      <c r="U66" s="233">
        <f>+((SUMIF($L$3:$L$64,"E",U$3:U$64)))/24</f>
        <v>0.36041666666666666</v>
      </c>
      <c r="V66" s="232"/>
      <c r="W66" s="232"/>
      <c r="X66" s="232"/>
      <c r="Y66" s="232"/>
      <c r="AB66" s="229"/>
    </row>
    <row r="67" spans="5:28" s="68" customFormat="1" x14ac:dyDescent="0.25">
      <c r="E67" s="26"/>
      <c r="G67" s="230"/>
      <c r="H67" s="230"/>
      <c r="J67" s="230"/>
      <c r="Q67" s="151"/>
      <c r="R67" s="151"/>
      <c r="S67" s="151"/>
      <c r="T67" s="151"/>
      <c r="U67" s="152"/>
      <c r="V67" s="232"/>
      <c r="W67" s="232"/>
      <c r="X67" s="232"/>
      <c r="Y67" s="232"/>
      <c r="AB67" s="229"/>
    </row>
    <row r="68" spans="5:28" s="68" customFormat="1" ht="16.5" thickBot="1" x14ac:dyDescent="0.3">
      <c r="E68" s="26"/>
      <c r="G68" s="230"/>
      <c r="H68" s="230"/>
      <c r="J68" s="230"/>
      <c r="Q68" s="151"/>
      <c r="R68" s="151"/>
      <c r="S68" s="151"/>
      <c r="T68" s="151"/>
      <c r="U68" s="152"/>
      <c r="V68" s="232"/>
      <c r="W68" s="232"/>
      <c r="X68" s="232"/>
      <c r="Y68" s="232"/>
      <c r="AB68" s="229"/>
    </row>
    <row r="69" spans="5:28" s="68" customFormat="1" ht="16.5" thickBot="1" x14ac:dyDescent="0.3">
      <c r="E69" s="26"/>
      <c r="G69" s="230"/>
      <c r="H69" s="230"/>
      <c r="J69" s="230"/>
      <c r="Q69" s="306" t="s">
        <v>146</v>
      </c>
      <c r="R69" s="307"/>
      <c r="S69" s="307"/>
      <c r="T69" s="307"/>
      <c r="U69" s="308"/>
      <c r="V69" s="152"/>
      <c r="W69" s="152"/>
      <c r="X69" s="152"/>
      <c r="Y69" s="152"/>
      <c r="AB69" s="229"/>
    </row>
    <row r="70" spans="5:28" s="68" customFormat="1" ht="16.5" thickBot="1" x14ac:dyDescent="0.3">
      <c r="E70" s="26"/>
      <c r="G70" s="230"/>
      <c r="H70" s="230"/>
      <c r="J70" s="230"/>
      <c r="Q70" s="231">
        <f>+Q66/Q65</f>
        <v>0.73513513513513518</v>
      </c>
      <c r="R70" s="231">
        <f>+R66/R65</f>
        <v>0.82380952380952377</v>
      </c>
      <c r="S70" s="231">
        <f>+S66/S65</f>
        <v>0</v>
      </c>
      <c r="T70" s="231">
        <f>+T66/T65</f>
        <v>0</v>
      </c>
      <c r="U70" s="231">
        <f>+U66/U65</f>
        <v>0.36041666666666666</v>
      </c>
      <c r="V70" s="152"/>
      <c r="W70" s="152"/>
      <c r="X70" s="152"/>
      <c r="Y70" s="152"/>
      <c r="AB70" s="229"/>
    </row>
    <row r="71" spans="5:28" s="68" customFormat="1" ht="26.25" thickBot="1" x14ac:dyDescent="0.3">
      <c r="E71" s="26"/>
      <c r="G71" s="230"/>
      <c r="H71" s="230"/>
      <c r="J71" s="230"/>
      <c r="Q71" s="204" t="str">
        <f>+IF(Q70&gt;0.95,"BIEN",IF(Q70&gt;=0.85,"ACEPTABLE",IF(Q70&lt;0.85,"PARA MEJORAR")))</f>
        <v>PARA MEJORAR</v>
      </c>
      <c r="R71" s="204" t="str">
        <f>+IF(R70&gt;0.95,"BIEN",IF(R70&gt;=0.85,"ACEPTABLE",IF(R70&lt;0.85,"PARA MEJORAR")))</f>
        <v>PARA MEJORAR</v>
      </c>
      <c r="S71" s="204" t="str">
        <f>+IF(S70&gt;0.95,"BIEN",IF(S70&gt;=0.85,"ACEPTABLE",IF(S70&lt;0.85,"PARA MEJORAR")))</f>
        <v>PARA MEJORAR</v>
      </c>
      <c r="T71" s="205" t="str">
        <f>+IF(T70&gt;0.95,"BIEN",IF(T70&gt;=0.85,"ACEPTABLE",IF(T70&lt;0.85,"PARA MEJORAR")))</f>
        <v>PARA MEJORAR</v>
      </c>
      <c r="U71" s="206" t="str">
        <f>+IF(U70&gt;0.95,"BIEN",IF(U70&gt;=0.85,"ACEPTABLE",IF(U70&lt;0.85,"PARA MEJORAR")))</f>
        <v>PARA MEJORAR</v>
      </c>
      <c r="V71" s="152"/>
      <c r="W71" s="152"/>
      <c r="X71" s="152"/>
      <c r="Y71" s="152"/>
      <c r="AB71" s="229"/>
    </row>
    <row r="72" spans="5:28" s="68" customFormat="1" x14ac:dyDescent="0.25">
      <c r="E72" s="26"/>
      <c r="G72" s="230"/>
      <c r="H72" s="230"/>
      <c r="J72" s="230"/>
      <c r="Q72" s="151"/>
      <c r="R72" s="151"/>
      <c r="S72" s="151"/>
      <c r="T72" s="151"/>
      <c r="U72" s="152"/>
      <c r="V72" s="152"/>
      <c r="W72" s="152"/>
      <c r="X72" s="152"/>
      <c r="Y72" s="152"/>
      <c r="AB72" s="229"/>
    </row>
    <row r="73" spans="5:28" s="68" customFormat="1" x14ac:dyDescent="0.25">
      <c r="E73" s="26"/>
      <c r="G73" s="230"/>
      <c r="H73" s="230"/>
      <c r="J73" s="230"/>
      <c r="Q73" s="151"/>
      <c r="R73" s="151"/>
      <c r="S73" s="151"/>
      <c r="T73" s="151"/>
      <c r="U73" s="152"/>
      <c r="V73" s="152"/>
      <c r="W73" s="152"/>
      <c r="X73" s="152"/>
      <c r="Y73" s="152"/>
      <c r="AB73" s="229"/>
    </row>
    <row r="74" spans="5:28" s="68" customFormat="1" x14ac:dyDescent="0.25">
      <c r="E74" s="26"/>
      <c r="G74" s="230"/>
      <c r="H74" s="230"/>
      <c r="J74" s="230"/>
      <c r="Q74" s="151"/>
      <c r="R74" s="151"/>
      <c r="S74" s="151"/>
      <c r="T74" s="151"/>
      <c r="U74" s="152"/>
      <c r="V74" s="152"/>
      <c r="W74" s="152"/>
      <c r="X74" s="152"/>
      <c r="Y74" s="152"/>
      <c r="AB74" s="229"/>
    </row>
    <row r="75" spans="5:28" s="68" customFormat="1" x14ac:dyDescent="0.25">
      <c r="E75" s="26"/>
      <c r="G75" s="230"/>
      <c r="H75" s="230"/>
      <c r="J75" s="230"/>
      <c r="Q75" s="151"/>
      <c r="R75" s="151"/>
      <c r="S75" s="151"/>
      <c r="T75" s="151"/>
      <c r="U75" s="152"/>
      <c r="V75" s="152"/>
      <c r="W75" s="152"/>
      <c r="X75" s="152"/>
      <c r="Y75" s="152"/>
      <c r="AB75" s="229"/>
    </row>
    <row r="76" spans="5:28" s="68" customFormat="1" x14ac:dyDescent="0.25">
      <c r="E76" s="26"/>
      <c r="G76" s="230"/>
      <c r="H76" s="230"/>
      <c r="J76" s="230"/>
      <c r="Q76" s="151"/>
      <c r="R76" s="151"/>
      <c r="S76" s="151"/>
      <c r="T76" s="151"/>
      <c r="U76" s="152"/>
      <c r="V76" s="152"/>
      <c r="W76" s="152"/>
      <c r="X76" s="152"/>
      <c r="Y76" s="152"/>
      <c r="AB76" s="229"/>
    </row>
    <row r="77" spans="5:28" s="68" customFormat="1" x14ac:dyDescent="0.25">
      <c r="E77" s="26"/>
      <c r="G77" s="230"/>
      <c r="H77" s="230"/>
      <c r="J77" s="230"/>
      <c r="Q77" s="151"/>
      <c r="R77" s="151"/>
      <c r="S77" s="151"/>
      <c r="T77" s="151"/>
      <c r="U77" s="152"/>
      <c r="V77" s="152"/>
      <c r="W77" s="152"/>
      <c r="X77" s="152"/>
      <c r="Y77" s="152"/>
      <c r="AB77" s="229"/>
    </row>
    <row r="78" spans="5:28" s="68" customFormat="1" x14ac:dyDescent="0.25">
      <c r="E78" s="26"/>
      <c r="G78" s="230"/>
      <c r="H78" s="230"/>
      <c r="J78" s="230"/>
      <c r="Q78" s="151"/>
      <c r="R78" s="151"/>
      <c r="S78" s="151"/>
      <c r="T78" s="151"/>
      <c r="U78" s="152"/>
      <c r="V78" s="152"/>
      <c r="W78" s="152"/>
      <c r="X78" s="152"/>
      <c r="Y78" s="152"/>
      <c r="AB78" s="229"/>
    </row>
    <row r="79" spans="5:28" s="68" customFormat="1" x14ac:dyDescent="0.25">
      <c r="E79" s="26"/>
      <c r="G79" s="230"/>
      <c r="H79" s="230"/>
      <c r="J79" s="230"/>
      <c r="Q79" s="151"/>
      <c r="R79" s="151"/>
      <c r="S79" s="151"/>
      <c r="T79" s="151"/>
      <c r="U79" s="152"/>
      <c r="V79" s="152"/>
      <c r="W79" s="152"/>
      <c r="X79" s="152"/>
      <c r="Y79" s="152"/>
      <c r="AB79" s="229"/>
    </row>
    <row r="80" spans="5:28" s="68" customFormat="1" x14ac:dyDescent="0.25">
      <c r="E80" s="26"/>
      <c r="G80" s="230"/>
      <c r="H80" s="230"/>
      <c r="J80" s="230"/>
      <c r="Q80" s="151"/>
      <c r="R80" s="151"/>
      <c r="S80" s="151"/>
      <c r="T80" s="151"/>
      <c r="U80" s="152"/>
      <c r="V80" s="152"/>
      <c r="W80" s="152"/>
      <c r="X80" s="152"/>
      <c r="Y80" s="152"/>
      <c r="AB80" s="229"/>
    </row>
    <row r="81" spans="5:28" s="68" customFormat="1" x14ac:dyDescent="0.25">
      <c r="E81" s="26"/>
      <c r="G81" s="230"/>
      <c r="H81" s="230"/>
      <c r="J81" s="230"/>
      <c r="Q81" s="151"/>
      <c r="R81" s="151"/>
      <c r="S81" s="151"/>
      <c r="T81" s="151"/>
      <c r="U81" s="152"/>
      <c r="V81" s="152"/>
      <c r="W81" s="152"/>
      <c r="X81" s="152"/>
      <c r="Y81" s="152"/>
      <c r="AB81" s="229"/>
    </row>
    <row r="82" spans="5:28" s="68" customFormat="1" x14ac:dyDescent="0.25">
      <c r="E82" s="26"/>
      <c r="G82" s="230"/>
      <c r="H82" s="230"/>
      <c r="J82" s="230"/>
      <c r="Q82" s="151"/>
      <c r="R82" s="151"/>
      <c r="S82" s="151"/>
      <c r="T82" s="151"/>
      <c r="U82" s="152"/>
      <c r="V82" s="152"/>
      <c r="W82" s="152"/>
      <c r="X82" s="152"/>
      <c r="Y82" s="152"/>
      <c r="AB82" s="229"/>
    </row>
    <row r="83" spans="5:28" s="68" customFormat="1" x14ac:dyDescent="0.25">
      <c r="E83" s="26"/>
      <c r="G83" s="230"/>
      <c r="H83" s="230"/>
      <c r="J83" s="230"/>
      <c r="Q83" s="151"/>
      <c r="R83" s="151"/>
      <c r="S83" s="151"/>
      <c r="T83" s="151"/>
      <c r="U83" s="152"/>
      <c r="V83" s="152"/>
      <c r="W83" s="152"/>
      <c r="X83" s="152"/>
      <c r="Y83" s="152"/>
      <c r="AB83" s="229"/>
    </row>
    <row r="84" spans="5:28" s="68" customFormat="1" x14ac:dyDescent="0.25">
      <c r="E84" s="26"/>
      <c r="G84" s="230"/>
      <c r="H84" s="230"/>
      <c r="J84" s="230"/>
      <c r="Q84" s="151"/>
      <c r="R84" s="151"/>
      <c r="S84" s="151"/>
      <c r="T84" s="151"/>
      <c r="U84" s="152"/>
      <c r="V84" s="152"/>
      <c r="W84" s="152"/>
      <c r="X84" s="152"/>
      <c r="Y84" s="152"/>
      <c r="AB84" s="229"/>
    </row>
    <row r="85" spans="5:28" s="68" customFormat="1" x14ac:dyDescent="0.25">
      <c r="E85" s="26"/>
      <c r="G85" s="230"/>
      <c r="H85" s="230"/>
      <c r="J85" s="230"/>
      <c r="Q85" s="151"/>
      <c r="R85" s="151"/>
      <c r="S85" s="151"/>
      <c r="T85" s="151"/>
      <c r="U85" s="152"/>
      <c r="V85" s="152"/>
      <c r="W85" s="152"/>
      <c r="X85" s="152"/>
      <c r="Y85" s="152"/>
      <c r="AB85" s="229"/>
    </row>
    <row r="86" spans="5:28" s="68" customFormat="1" x14ac:dyDescent="0.25">
      <c r="E86" s="26"/>
      <c r="G86" s="230"/>
      <c r="H86" s="230"/>
      <c r="J86" s="230"/>
      <c r="Q86" s="151"/>
      <c r="R86" s="151"/>
      <c r="S86" s="151"/>
      <c r="T86" s="151"/>
      <c r="U86" s="152"/>
      <c r="V86" s="152"/>
      <c r="W86" s="152"/>
      <c r="X86" s="152"/>
      <c r="Y86" s="152"/>
      <c r="AB86" s="229"/>
    </row>
    <row r="87" spans="5:28" s="68" customFormat="1" x14ac:dyDescent="0.25">
      <c r="E87" s="26"/>
      <c r="G87" s="230"/>
      <c r="H87" s="230"/>
      <c r="J87" s="230"/>
      <c r="Q87" s="151"/>
      <c r="R87" s="151"/>
      <c r="S87" s="151"/>
      <c r="T87" s="151"/>
      <c r="U87" s="152"/>
      <c r="V87" s="152"/>
      <c r="W87" s="152"/>
      <c r="X87" s="152"/>
      <c r="Y87" s="152"/>
      <c r="AB87" s="229"/>
    </row>
    <row r="88" spans="5:28" s="68" customFormat="1" x14ac:dyDescent="0.25">
      <c r="E88" s="26"/>
      <c r="G88" s="230"/>
      <c r="H88" s="230"/>
      <c r="J88" s="230"/>
      <c r="Q88" s="151"/>
      <c r="R88" s="151"/>
      <c r="S88" s="151"/>
      <c r="T88" s="151"/>
      <c r="U88" s="152"/>
      <c r="V88" s="152"/>
      <c r="W88" s="152"/>
      <c r="X88" s="152"/>
      <c r="Y88" s="152"/>
      <c r="AB88" s="229"/>
    </row>
    <row r="89" spans="5:28" s="68" customFormat="1" x14ac:dyDescent="0.25">
      <c r="E89" s="26"/>
      <c r="G89" s="230"/>
      <c r="H89" s="230"/>
      <c r="J89" s="230"/>
      <c r="Q89" s="151"/>
      <c r="R89" s="151"/>
      <c r="S89" s="151"/>
      <c r="T89" s="151"/>
      <c r="U89" s="152"/>
      <c r="V89" s="152"/>
      <c r="W89" s="152"/>
      <c r="X89" s="152"/>
      <c r="Y89" s="152"/>
      <c r="AB89" s="229"/>
    </row>
    <row r="90" spans="5:28" s="68" customFormat="1" x14ac:dyDescent="0.25">
      <c r="E90" s="26"/>
      <c r="G90" s="230"/>
      <c r="H90" s="230"/>
      <c r="J90" s="230"/>
      <c r="Q90" s="151"/>
      <c r="R90" s="151"/>
      <c r="S90" s="151"/>
      <c r="T90" s="151"/>
      <c r="U90" s="152"/>
      <c r="V90" s="152"/>
      <c r="W90" s="152"/>
      <c r="X90" s="152"/>
      <c r="Y90" s="152"/>
      <c r="AB90" s="229"/>
    </row>
    <row r="91" spans="5:28" s="68" customFormat="1" x14ac:dyDescent="0.25">
      <c r="E91" s="26"/>
      <c r="G91" s="230"/>
      <c r="H91" s="230"/>
      <c r="J91" s="230"/>
      <c r="Q91" s="151"/>
      <c r="R91" s="151"/>
      <c r="S91" s="151"/>
      <c r="T91" s="151"/>
      <c r="U91" s="152"/>
      <c r="V91" s="152"/>
      <c r="W91" s="152"/>
      <c r="X91" s="152"/>
      <c r="Y91" s="152"/>
      <c r="AB91" s="229"/>
    </row>
    <row r="92" spans="5:28" s="68" customFormat="1" x14ac:dyDescent="0.25">
      <c r="E92" s="26"/>
      <c r="G92" s="230"/>
      <c r="H92" s="230"/>
      <c r="J92" s="230"/>
      <c r="Q92" s="151"/>
      <c r="R92" s="151"/>
      <c r="S92" s="151"/>
      <c r="T92" s="151"/>
      <c r="U92" s="152"/>
      <c r="V92" s="152"/>
      <c r="W92" s="152"/>
      <c r="X92" s="152"/>
      <c r="Y92" s="152"/>
      <c r="AB92" s="229"/>
    </row>
    <row r="93" spans="5:28" s="68" customFormat="1" x14ac:dyDescent="0.25">
      <c r="E93" s="26"/>
      <c r="G93" s="230"/>
      <c r="H93" s="230"/>
      <c r="J93" s="230"/>
      <c r="Q93" s="151"/>
      <c r="R93" s="151"/>
      <c r="S93" s="151"/>
      <c r="T93" s="151"/>
      <c r="U93" s="152"/>
      <c r="V93" s="152"/>
      <c r="W93" s="152"/>
      <c r="X93" s="152"/>
      <c r="Y93" s="152"/>
      <c r="AB93" s="229"/>
    </row>
    <row r="94" spans="5:28" s="68" customFormat="1" x14ac:dyDescent="0.25">
      <c r="E94" s="26"/>
      <c r="G94" s="230"/>
      <c r="H94" s="230"/>
      <c r="J94" s="230"/>
      <c r="Q94" s="151"/>
      <c r="R94" s="151"/>
      <c r="S94" s="151"/>
      <c r="T94" s="151"/>
      <c r="U94" s="152"/>
      <c r="V94" s="152"/>
      <c r="W94" s="152"/>
      <c r="X94" s="152"/>
      <c r="Y94" s="152"/>
      <c r="AB94" s="229"/>
    </row>
    <row r="95" spans="5:28" s="68" customFormat="1" x14ac:dyDescent="0.25">
      <c r="E95" s="26"/>
      <c r="G95" s="230"/>
      <c r="H95" s="230"/>
      <c r="J95" s="230"/>
      <c r="Q95" s="151"/>
      <c r="R95" s="151"/>
      <c r="S95" s="151"/>
      <c r="T95" s="151"/>
      <c r="U95" s="152"/>
      <c r="V95" s="152"/>
      <c r="W95" s="152"/>
      <c r="X95" s="152"/>
      <c r="Y95" s="152"/>
      <c r="AB95" s="229"/>
    </row>
    <row r="96" spans="5:28" s="68" customFormat="1" x14ac:dyDescent="0.25">
      <c r="E96" s="26"/>
      <c r="G96" s="230"/>
      <c r="H96" s="230"/>
      <c r="J96" s="230"/>
      <c r="Q96" s="151"/>
      <c r="R96" s="151"/>
      <c r="S96" s="151"/>
      <c r="T96" s="151"/>
      <c r="U96" s="152"/>
      <c r="V96" s="152"/>
      <c r="W96" s="152"/>
      <c r="X96" s="152"/>
      <c r="Y96" s="152"/>
      <c r="AB96" s="229"/>
    </row>
    <row r="97" spans="5:28" s="68" customFormat="1" x14ac:dyDescent="0.25">
      <c r="E97" s="26"/>
      <c r="G97" s="230"/>
      <c r="H97" s="230"/>
      <c r="J97" s="230"/>
      <c r="Q97" s="151"/>
      <c r="R97" s="151"/>
      <c r="S97" s="151"/>
      <c r="T97" s="151"/>
      <c r="U97" s="152"/>
      <c r="V97" s="152"/>
      <c r="W97" s="152"/>
      <c r="X97" s="152"/>
      <c r="Y97" s="152"/>
      <c r="AB97" s="229"/>
    </row>
    <row r="98" spans="5:28" s="68" customFormat="1" x14ac:dyDescent="0.25">
      <c r="E98" s="26"/>
      <c r="G98" s="230"/>
      <c r="H98" s="230"/>
      <c r="J98" s="230"/>
      <c r="Q98" s="151"/>
      <c r="R98" s="151"/>
      <c r="S98" s="151"/>
      <c r="T98" s="151"/>
      <c r="U98" s="152"/>
      <c r="V98" s="152"/>
      <c r="W98" s="152"/>
      <c r="X98" s="152"/>
      <c r="Y98" s="152"/>
      <c r="AB98" s="229"/>
    </row>
    <row r="99" spans="5:28" s="68" customFormat="1" x14ac:dyDescent="0.25">
      <c r="E99" s="26"/>
      <c r="G99" s="230"/>
      <c r="H99" s="230"/>
      <c r="J99" s="230"/>
      <c r="Q99" s="113"/>
      <c r="R99" s="113"/>
      <c r="S99" s="113"/>
      <c r="T99" s="113"/>
      <c r="U99" s="113"/>
      <c r="V99" s="113"/>
      <c r="W99" s="113"/>
      <c r="X99" s="113"/>
      <c r="Y99" s="113"/>
      <c r="AB99" s="229"/>
    </row>
    <row r="100" spans="5:28" s="68" customFormat="1" x14ac:dyDescent="0.25">
      <c r="E100" s="26"/>
      <c r="G100" s="230"/>
      <c r="H100" s="230"/>
      <c r="J100" s="230"/>
      <c r="Q100" s="113"/>
      <c r="R100" s="113"/>
      <c r="S100" s="113"/>
      <c r="T100" s="113"/>
      <c r="U100" s="113"/>
      <c r="V100" s="113"/>
      <c r="W100" s="113"/>
      <c r="X100" s="113"/>
      <c r="Y100" s="113"/>
      <c r="AB100" s="229"/>
    </row>
    <row r="101" spans="5:28" s="68" customFormat="1" x14ac:dyDescent="0.25">
      <c r="E101" s="26"/>
      <c r="G101" s="230"/>
      <c r="H101" s="230"/>
      <c r="J101" s="230"/>
      <c r="Q101" s="113"/>
      <c r="R101" s="113"/>
      <c r="S101" s="113"/>
      <c r="T101" s="113"/>
      <c r="U101" s="113"/>
      <c r="V101" s="113"/>
      <c r="W101" s="113"/>
      <c r="X101" s="113"/>
      <c r="Y101" s="113"/>
      <c r="AB101" s="229"/>
    </row>
    <row r="102" spans="5:28" s="68" customFormat="1" x14ac:dyDescent="0.25">
      <c r="E102" s="26"/>
      <c r="G102" s="230"/>
      <c r="H102" s="230"/>
      <c r="J102" s="230"/>
      <c r="Q102" s="113"/>
      <c r="R102" s="113"/>
      <c r="S102" s="113"/>
      <c r="T102" s="113"/>
      <c r="U102" s="113"/>
      <c r="V102" s="113"/>
      <c r="W102" s="113"/>
      <c r="X102" s="113"/>
      <c r="Y102" s="113"/>
      <c r="AB102" s="229"/>
    </row>
    <row r="103" spans="5:28" s="68" customFormat="1" x14ac:dyDescent="0.25">
      <c r="E103" s="26"/>
      <c r="G103" s="230"/>
      <c r="H103" s="230"/>
      <c r="J103" s="230"/>
      <c r="Q103" s="113"/>
      <c r="R103" s="113"/>
      <c r="S103" s="113"/>
      <c r="T103" s="113"/>
      <c r="U103" s="113"/>
      <c r="V103" s="113"/>
      <c r="W103" s="113"/>
      <c r="X103" s="113"/>
      <c r="Y103" s="113"/>
      <c r="AB103" s="229"/>
    </row>
    <row r="104" spans="5:28" s="68" customFormat="1" x14ac:dyDescent="0.25">
      <c r="E104" s="26"/>
      <c r="G104" s="230"/>
      <c r="H104" s="230"/>
      <c r="J104" s="230"/>
      <c r="Q104" s="113"/>
      <c r="R104" s="113"/>
      <c r="S104" s="113"/>
      <c r="T104" s="113"/>
      <c r="U104" s="113"/>
      <c r="V104" s="113"/>
      <c r="W104" s="113"/>
      <c r="X104" s="113"/>
      <c r="Y104" s="113"/>
      <c r="AB104" s="229"/>
    </row>
    <row r="105" spans="5:28" s="68" customFormat="1" x14ac:dyDescent="0.25">
      <c r="E105" s="26"/>
      <c r="G105" s="230"/>
      <c r="H105" s="230"/>
      <c r="J105" s="230"/>
      <c r="Q105" s="113"/>
      <c r="R105" s="113"/>
      <c r="S105" s="113"/>
      <c r="T105" s="113"/>
      <c r="U105" s="113"/>
      <c r="V105" s="113"/>
      <c r="W105" s="113"/>
      <c r="X105" s="113"/>
      <c r="Y105" s="113"/>
      <c r="AB105" s="229"/>
    </row>
    <row r="106" spans="5:28" s="68" customFormat="1" x14ac:dyDescent="0.25">
      <c r="E106" s="26"/>
      <c r="G106" s="230"/>
      <c r="H106" s="230"/>
      <c r="J106" s="230"/>
      <c r="Q106" s="113"/>
      <c r="R106" s="113"/>
      <c r="S106" s="113"/>
      <c r="T106" s="113"/>
      <c r="U106" s="113"/>
      <c r="V106" s="113"/>
      <c r="W106" s="113"/>
      <c r="X106" s="113"/>
      <c r="Y106" s="113"/>
      <c r="AB106" s="229"/>
    </row>
    <row r="107" spans="5:28" s="68" customFormat="1" x14ac:dyDescent="0.25">
      <c r="E107" s="26"/>
      <c r="G107" s="230"/>
      <c r="H107" s="230"/>
      <c r="J107" s="230"/>
      <c r="Q107" s="113"/>
      <c r="R107" s="113"/>
      <c r="S107" s="113"/>
      <c r="T107" s="113"/>
      <c r="U107" s="113"/>
      <c r="V107" s="113"/>
      <c r="W107" s="113"/>
      <c r="X107" s="113"/>
      <c r="Y107" s="113"/>
      <c r="AB107" s="229"/>
    </row>
    <row r="108" spans="5:28" s="68" customFormat="1" x14ac:dyDescent="0.25">
      <c r="E108" s="26"/>
      <c r="G108" s="230"/>
      <c r="H108" s="230"/>
      <c r="J108" s="230"/>
      <c r="Q108" s="113"/>
      <c r="R108" s="113"/>
      <c r="S108" s="113"/>
      <c r="T108" s="113"/>
      <c r="U108" s="113"/>
      <c r="V108" s="113"/>
      <c r="W108" s="113"/>
      <c r="X108" s="113"/>
      <c r="Y108" s="113"/>
      <c r="AB108" s="229"/>
    </row>
    <row r="109" spans="5:28" s="68" customFormat="1" x14ac:dyDescent="0.25">
      <c r="E109" s="26"/>
      <c r="G109" s="230"/>
      <c r="H109" s="230"/>
      <c r="J109" s="230"/>
      <c r="Q109" s="113"/>
      <c r="R109" s="113"/>
      <c r="S109" s="113"/>
      <c r="T109" s="113"/>
      <c r="U109" s="113"/>
      <c r="V109" s="113"/>
      <c r="W109" s="113"/>
      <c r="X109" s="113"/>
      <c r="Y109" s="113"/>
      <c r="AB109" s="229"/>
    </row>
    <row r="110" spans="5:28" s="68" customFormat="1" x14ac:dyDescent="0.25">
      <c r="E110" s="26"/>
      <c r="G110" s="230"/>
      <c r="H110" s="230"/>
      <c r="J110" s="230"/>
      <c r="Q110" s="113"/>
      <c r="R110" s="113"/>
      <c r="S110" s="113"/>
      <c r="T110" s="113"/>
      <c r="U110" s="113"/>
      <c r="V110" s="113"/>
      <c r="W110" s="113"/>
      <c r="X110" s="113"/>
      <c r="Y110" s="113"/>
      <c r="AB110" s="229"/>
    </row>
    <row r="111" spans="5:28" s="68" customFormat="1" x14ac:dyDescent="0.25">
      <c r="E111" s="26"/>
      <c r="G111" s="230"/>
      <c r="H111" s="230"/>
      <c r="J111" s="230"/>
      <c r="Q111" s="113"/>
      <c r="R111" s="113"/>
      <c r="S111" s="113"/>
      <c r="T111" s="113"/>
      <c r="U111" s="113"/>
      <c r="V111" s="113"/>
      <c r="W111" s="113"/>
      <c r="X111" s="113"/>
      <c r="Y111" s="113"/>
      <c r="AB111" s="229"/>
    </row>
    <row r="112" spans="5:28" s="68" customFormat="1" x14ac:dyDescent="0.25">
      <c r="E112" s="26"/>
      <c r="G112" s="230"/>
      <c r="H112" s="230"/>
      <c r="J112" s="230"/>
      <c r="Q112" s="113"/>
      <c r="R112" s="113"/>
      <c r="S112" s="113"/>
      <c r="T112" s="113"/>
      <c r="U112" s="113"/>
      <c r="V112" s="113"/>
      <c r="W112" s="113"/>
      <c r="X112" s="113"/>
      <c r="Y112" s="113"/>
      <c r="AB112" s="229"/>
    </row>
    <row r="113" spans="5:28" s="68" customFormat="1" x14ac:dyDescent="0.25">
      <c r="E113" s="26"/>
      <c r="G113" s="230"/>
      <c r="H113" s="230"/>
      <c r="J113" s="230"/>
      <c r="Q113" s="113"/>
      <c r="R113" s="113"/>
      <c r="S113" s="113"/>
      <c r="T113" s="113"/>
      <c r="U113" s="113"/>
      <c r="V113" s="113"/>
      <c r="W113" s="113"/>
      <c r="X113" s="113"/>
      <c r="Y113" s="113"/>
      <c r="AB113" s="229"/>
    </row>
    <row r="114" spans="5:28" s="68" customFormat="1" x14ac:dyDescent="0.25">
      <c r="E114" s="26"/>
      <c r="G114" s="230"/>
      <c r="H114" s="230"/>
      <c r="J114" s="230"/>
      <c r="Q114" s="113"/>
      <c r="R114" s="113"/>
      <c r="S114" s="113"/>
      <c r="T114" s="113"/>
      <c r="U114" s="113"/>
      <c r="V114" s="113"/>
      <c r="W114" s="113"/>
      <c r="X114" s="113"/>
      <c r="Y114" s="113"/>
      <c r="AB114" s="229"/>
    </row>
    <row r="115" spans="5:28" s="68" customFormat="1" x14ac:dyDescent="0.25">
      <c r="E115" s="26"/>
      <c r="G115" s="230"/>
      <c r="H115" s="230"/>
      <c r="J115" s="230"/>
      <c r="Q115" s="113"/>
      <c r="R115" s="113"/>
      <c r="S115" s="113"/>
      <c r="T115" s="113"/>
      <c r="U115" s="113"/>
      <c r="V115" s="113"/>
      <c r="W115" s="113"/>
      <c r="X115" s="113"/>
      <c r="Y115" s="113"/>
      <c r="AB115" s="229"/>
    </row>
    <row r="116" spans="5:28" s="68" customFormat="1" x14ac:dyDescent="0.25">
      <c r="E116" s="26"/>
      <c r="G116" s="230"/>
      <c r="H116" s="230"/>
      <c r="J116" s="230"/>
      <c r="Q116" s="113"/>
      <c r="R116" s="113"/>
      <c r="S116" s="113"/>
      <c r="T116" s="113"/>
      <c r="U116" s="113"/>
      <c r="V116" s="113"/>
      <c r="W116" s="113"/>
      <c r="X116" s="113"/>
      <c r="Y116" s="113"/>
      <c r="AB116" s="229"/>
    </row>
    <row r="117" spans="5:28" s="68" customFormat="1" x14ac:dyDescent="0.25">
      <c r="E117" s="26"/>
      <c r="G117" s="230"/>
      <c r="H117" s="230"/>
      <c r="J117" s="230"/>
      <c r="Q117" s="113"/>
      <c r="R117" s="113"/>
      <c r="S117" s="113"/>
      <c r="T117" s="113"/>
      <c r="U117" s="113"/>
      <c r="V117" s="113"/>
      <c r="W117" s="113"/>
      <c r="X117" s="113"/>
      <c r="Y117" s="113"/>
      <c r="AB117" s="229"/>
    </row>
    <row r="118" spans="5:28" s="68" customFormat="1" x14ac:dyDescent="0.25">
      <c r="E118" s="26"/>
      <c r="G118" s="230"/>
      <c r="H118" s="230"/>
      <c r="J118" s="230"/>
      <c r="Q118" s="113"/>
      <c r="R118" s="113"/>
      <c r="S118" s="113"/>
      <c r="T118" s="113"/>
      <c r="U118" s="113"/>
      <c r="V118" s="113"/>
      <c r="W118" s="113"/>
      <c r="X118" s="113"/>
      <c r="Y118" s="113"/>
      <c r="AB118" s="229"/>
    </row>
    <row r="119" spans="5:28" s="68" customFormat="1" x14ac:dyDescent="0.25">
      <c r="E119" s="26"/>
      <c r="G119" s="230"/>
      <c r="H119" s="230"/>
      <c r="J119" s="230"/>
      <c r="Q119" s="113"/>
      <c r="R119" s="113"/>
      <c r="S119" s="113"/>
      <c r="T119" s="113"/>
      <c r="U119" s="113"/>
      <c r="V119" s="113"/>
      <c r="W119" s="113"/>
      <c r="X119" s="113"/>
      <c r="Y119" s="113"/>
      <c r="AB119" s="229"/>
    </row>
    <row r="120" spans="5:28" s="68" customFormat="1" x14ac:dyDescent="0.25">
      <c r="E120" s="26"/>
      <c r="G120" s="230"/>
      <c r="H120" s="230"/>
      <c r="J120" s="230"/>
      <c r="Q120" s="113"/>
      <c r="R120" s="113"/>
      <c r="S120" s="113"/>
      <c r="T120" s="113"/>
      <c r="U120" s="113"/>
      <c r="V120" s="113"/>
      <c r="W120" s="113"/>
      <c r="X120" s="113"/>
      <c r="Y120" s="113"/>
      <c r="AB120" s="229"/>
    </row>
    <row r="121" spans="5:28" s="68" customFormat="1" x14ac:dyDescent="0.25">
      <c r="E121" s="26"/>
      <c r="G121" s="230"/>
      <c r="H121" s="230"/>
      <c r="J121" s="230"/>
      <c r="Q121" s="113"/>
      <c r="R121" s="113"/>
      <c r="S121" s="113"/>
      <c r="T121" s="113"/>
      <c r="U121" s="113"/>
      <c r="V121" s="113"/>
      <c r="W121" s="113"/>
      <c r="X121" s="113"/>
      <c r="Y121" s="113"/>
      <c r="AB121" s="229"/>
    </row>
    <row r="122" spans="5:28" s="68" customFormat="1" x14ac:dyDescent="0.25">
      <c r="E122" s="26"/>
      <c r="G122" s="230"/>
      <c r="H122" s="230"/>
      <c r="J122" s="230"/>
      <c r="Q122" s="113"/>
      <c r="R122" s="113"/>
      <c r="S122" s="113"/>
      <c r="T122" s="113"/>
      <c r="U122" s="113"/>
      <c r="V122" s="113"/>
      <c r="W122" s="113"/>
      <c r="X122" s="113"/>
      <c r="Y122" s="113"/>
      <c r="AB122" s="229"/>
    </row>
    <row r="123" spans="5:28" s="68" customFormat="1" x14ac:dyDescent="0.25">
      <c r="E123" s="26"/>
      <c r="G123" s="230"/>
      <c r="H123" s="230"/>
      <c r="J123" s="230"/>
      <c r="Q123" s="113"/>
      <c r="R123" s="113"/>
      <c r="S123" s="113"/>
      <c r="T123" s="113"/>
      <c r="U123" s="113"/>
      <c r="V123" s="113"/>
      <c r="W123" s="113"/>
      <c r="X123" s="113"/>
      <c r="Y123" s="113"/>
      <c r="AB123" s="229"/>
    </row>
    <row r="124" spans="5:28" s="68" customFormat="1" x14ac:dyDescent="0.25">
      <c r="E124" s="26"/>
      <c r="G124" s="230"/>
      <c r="H124" s="230"/>
      <c r="J124" s="230"/>
      <c r="Q124" s="113"/>
      <c r="R124" s="113"/>
      <c r="S124" s="113"/>
      <c r="T124" s="113"/>
      <c r="U124" s="113"/>
      <c r="V124" s="113"/>
      <c r="W124" s="113"/>
      <c r="X124" s="113"/>
      <c r="Y124" s="113"/>
      <c r="AB124" s="229"/>
    </row>
    <row r="125" spans="5:28" s="68" customFormat="1" x14ac:dyDescent="0.25">
      <c r="E125" s="26"/>
      <c r="G125" s="230"/>
      <c r="H125" s="230"/>
      <c r="J125" s="230"/>
      <c r="Q125" s="113"/>
      <c r="R125" s="113"/>
      <c r="S125" s="113"/>
      <c r="T125" s="113"/>
      <c r="U125" s="113"/>
      <c r="V125" s="113"/>
      <c r="W125" s="113"/>
      <c r="X125" s="113"/>
      <c r="Y125" s="113"/>
      <c r="AB125" s="229"/>
    </row>
    <row r="126" spans="5:28" s="68" customFormat="1" x14ac:dyDescent="0.25">
      <c r="E126" s="26"/>
      <c r="G126" s="230"/>
      <c r="H126" s="230"/>
      <c r="J126" s="230"/>
      <c r="Q126" s="113"/>
      <c r="R126" s="113"/>
      <c r="S126" s="113"/>
      <c r="T126" s="113"/>
      <c r="U126" s="113"/>
      <c r="V126" s="113"/>
      <c r="W126" s="113"/>
      <c r="X126" s="113"/>
      <c r="Y126" s="113"/>
      <c r="AB126" s="229"/>
    </row>
    <row r="127" spans="5:28" s="68" customFormat="1" x14ac:dyDescent="0.25">
      <c r="E127" s="26"/>
      <c r="G127" s="230"/>
      <c r="H127" s="230"/>
      <c r="J127" s="230"/>
      <c r="Q127" s="113"/>
      <c r="R127" s="113"/>
      <c r="S127" s="113"/>
      <c r="T127" s="113"/>
      <c r="U127" s="113"/>
      <c r="V127" s="113"/>
      <c r="W127" s="113"/>
      <c r="X127" s="113"/>
      <c r="Y127" s="113"/>
      <c r="AB127" s="229"/>
    </row>
    <row r="128" spans="5:28" s="68" customFormat="1" x14ac:dyDescent="0.25">
      <c r="E128" s="26"/>
      <c r="G128" s="230"/>
      <c r="H128" s="230"/>
      <c r="J128" s="230"/>
      <c r="Q128" s="113"/>
      <c r="R128" s="113"/>
      <c r="S128" s="113"/>
      <c r="T128" s="113"/>
      <c r="U128" s="113"/>
      <c r="V128" s="113"/>
      <c r="W128" s="113"/>
      <c r="X128" s="113"/>
      <c r="Y128" s="113"/>
      <c r="AB128" s="229"/>
    </row>
    <row r="129" spans="5:28" s="68" customFormat="1" x14ac:dyDescent="0.25">
      <c r="E129" s="26"/>
      <c r="G129" s="230"/>
      <c r="H129" s="230"/>
      <c r="J129" s="230"/>
      <c r="Q129" s="113"/>
      <c r="R129" s="113"/>
      <c r="S129" s="113"/>
      <c r="T129" s="113"/>
      <c r="U129" s="113"/>
      <c r="V129" s="113"/>
      <c r="W129" s="113"/>
      <c r="X129" s="113"/>
      <c r="Y129" s="113"/>
      <c r="AB129" s="229"/>
    </row>
    <row r="130" spans="5:28" s="68" customFormat="1" x14ac:dyDescent="0.25">
      <c r="E130" s="26"/>
      <c r="G130" s="230"/>
      <c r="H130" s="230"/>
      <c r="J130" s="230"/>
      <c r="Q130" s="113"/>
      <c r="R130" s="113"/>
      <c r="S130" s="113"/>
      <c r="T130" s="113"/>
      <c r="U130" s="113"/>
      <c r="V130" s="113"/>
      <c r="W130" s="113"/>
      <c r="X130" s="113"/>
      <c r="Y130" s="113"/>
      <c r="AB130" s="229"/>
    </row>
    <row r="131" spans="5:28" s="68" customFormat="1" x14ac:dyDescent="0.25">
      <c r="E131" s="26"/>
      <c r="G131" s="230"/>
      <c r="H131" s="230"/>
      <c r="J131" s="230"/>
      <c r="Q131" s="113"/>
      <c r="R131" s="113"/>
      <c r="S131" s="113"/>
      <c r="T131" s="113"/>
      <c r="U131" s="113"/>
      <c r="V131" s="113"/>
      <c r="W131" s="113"/>
      <c r="X131" s="113"/>
      <c r="Y131" s="113"/>
      <c r="AB131" s="229"/>
    </row>
    <row r="132" spans="5:28" s="68" customFormat="1" x14ac:dyDescent="0.25">
      <c r="E132" s="26"/>
      <c r="G132" s="230"/>
      <c r="H132" s="230"/>
      <c r="J132" s="230"/>
      <c r="Q132" s="113"/>
      <c r="R132" s="113"/>
      <c r="S132" s="113"/>
      <c r="T132" s="113"/>
      <c r="U132" s="113"/>
      <c r="V132" s="113"/>
      <c r="W132" s="113"/>
      <c r="X132" s="113"/>
      <c r="Y132" s="113"/>
      <c r="AB132" s="229"/>
    </row>
    <row r="133" spans="5:28" s="68" customFormat="1" x14ac:dyDescent="0.25">
      <c r="E133" s="26"/>
      <c r="G133" s="230"/>
      <c r="H133" s="230"/>
      <c r="J133" s="230"/>
      <c r="Q133" s="113"/>
      <c r="R133" s="113"/>
      <c r="S133" s="113"/>
      <c r="T133" s="113"/>
      <c r="U133" s="113"/>
      <c r="V133" s="113"/>
      <c r="W133" s="113"/>
      <c r="X133" s="113"/>
      <c r="Y133" s="113"/>
      <c r="AB133" s="229"/>
    </row>
    <row r="134" spans="5:28" s="68" customFormat="1" x14ac:dyDescent="0.25">
      <c r="E134" s="26"/>
      <c r="G134" s="230"/>
      <c r="H134" s="230"/>
      <c r="J134" s="230"/>
      <c r="Q134" s="113"/>
      <c r="R134" s="113"/>
      <c r="S134" s="113"/>
      <c r="T134" s="113"/>
      <c r="U134" s="113"/>
      <c r="V134" s="113"/>
      <c r="W134" s="113"/>
      <c r="X134" s="113"/>
      <c r="Y134" s="113"/>
      <c r="AB134" s="229"/>
    </row>
    <row r="135" spans="5:28" s="68" customFormat="1" x14ac:dyDescent="0.25">
      <c r="E135" s="26"/>
      <c r="G135" s="230"/>
      <c r="H135" s="230"/>
      <c r="J135" s="230"/>
      <c r="Q135" s="113"/>
      <c r="R135" s="113"/>
      <c r="S135" s="113"/>
      <c r="T135" s="113"/>
      <c r="U135" s="113"/>
      <c r="V135" s="113"/>
      <c r="W135" s="113"/>
      <c r="X135" s="113"/>
      <c r="Y135" s="113"/>
      <c r="AB135" s="229"/>
    </row>
    <row r="136" spans="5:28" s="68" customFormat="1" x14ac:dyDescent="0.25">
      <c r="E136" s="26"/>
      <c r="G136" s="230"/>
      <c r="H136" s="230"/>
      <c r="J136" s="230"/>
      <c r="Q136" s="113"/>
      <c r="R136" s="113"/>
      <c r="S136" s="113"/>
      <c r="T136" s="113"/>
      <c r="U136" s="113"/>
      <c r="V136" s="113"/>
      <c r="W136" s="113"/>
      <c r="X136" s="113"/>
      <c r="Y136" s="113"/>
      <c r="AB136" s="229"/>
    </row>
    <row r="137" spans="5:28" s="68" customFormat="1" x14ac:dyDescent="0.25">
      <c r="E137" s="26"/>
      <c r="G137" s="230"/>
      <c r="H137" s="230"/>
      <c r="J137" s="230"/>
      <c r="Q137" s="113"/>
      <c r="R137" s="113"/>
      <c r="S137" s="113"/>
      <c r="T137" s="113"/>
      <c r="U137" s="113"/>
      <c r="V137" s="113"/>
      <c r="W137" s="113"/>
      <c r="X137" s="113"/>
      <c r="Y137" s="113"/>
      <c r="AB137" s="229"/>
    </row>
    <row r="138" spans="5:28" s="68" customFormat="1" x14ac:dyDescent="0.25">
      <c r="E138" s="26"/>
      <c r="G138" s="230"/>
      <c r="H138" s="230"/>
      <c r="J138" s="230"/>
      <c r="Q138" s="113"/>
      <c r="R138" s="113"/>
      <c r="S138" s="113"/>
      <c r="T138" s="113"/>
      <c r="U138" s="113"/>
      <c r="V138" s="113"/>
      <c r="W138" s="113"/>
      <c r="X138" s="113"/>
      <c r="Y138" s="113"/>
      <c r="AB138" s="229"/>
    </row>
    <row r="139" spans="5:28" s="68" customFormat="1" x14ac:dyDescent="0.25">
      <c r="E139" s="26"/>
      <c r="G139" s="230"/>
      <c r="H139" s="230"/>
      <c r="J139" s="230"/>
      <c r="Q139" s="113"/>
      <c r="R139" s="113"/>
      <c r="S139" s="113"/>
      <c r="T139" s="113"/>
      <c r="U139" s="113"/>
      <c r="V139" s="113"/>
      <c r="W139" s="113"/>
      <c r="X139" s="113"/>
      <c r="Y139" s="113"/>
      <c r="AB139" s="229"/>
    </row>
    <row r="140" spans="5:28" s="68" customFormat="1" x14ac:dyDescent="0.25">
      <c r="E140" s="26"/>
      <c r="G140" s="230"/>
      <c r="H140" s="230"/>
      <c r="J140" s="230"/>
      <c r="Q140" s="113"/>
      <c r="R140" s="113"/>
      <c r="S140" s="113"/>
      <c r="T140" s="113"/>
      <c r="U140" s="113"/>
      <c r="V140" s="113"/>
      <c r="W140" s="113"/>
      <c r="X140" s="113"/>
      <c r="Y140" s="113"/>
      <c r="AB140" s="229"/>
    </row>
    <row r="141" spans="5:28" s="68" customFormat="1" x14ac:dyDescent="0.25">
      <c r="E141" s="26"/>
      <c r="G141" s="230"/>
      <c r="H141" s="230"/>
      <c r="J141" s="230"/>
      <c r="Q141" s="113"/>
      <c r="R141" s="113"/>
      <c r="S141" s="113"/>
      <c r="T141" s="113"/>
      <c r="U141" s="113"/>
      <c r="V141" s="113"/>
      <c r="W141" s="113"/>
      <c r="X141" s="113"/>
      <c r="Y141" s="113"/>
      <c r="AB141" s="229"/>
    </row>
    <row r="142" spans="5:28" s="68" customFormat="1" x14ac:dyDescent="0.25">
      <c r="E142" s="26"/>
      <c r="G142" s="230"/>
      <c r="H142" s="230"/>
      <c r="J142" s="230"/>
      <c r="Q142" s="113"/>
      <c r="R142" s="113"/>
      <c r="S142" s="113"/>
      <c r="T142" s="113"/>
      <c r="U142" s="113"/>
      <c r="V142" s="113"/>
      <c r="W142" s="113"/>
      <c r="X142" s="113"/>
      <c r="Y142" s="113"/>
      <c r="AB142" s="229"/>
    </row>
    <row r="143" spans="5:28" s="68" customFormat="1" x14ac:dyDescent="0.25">
      <c r="E143" s="26"/>
      <c r="G143" s="230"/>
      <c r="H143" s="230"/>
      <c r="J143" s="230"/>
      <c r="Q143" s="113"/>
      <c r="R143" s="113"/>
      <c r="S143" s="113"/>
      <c r="T143" s="113"/>
      <c r="U143" s="113"/>
      <c r="V143" s="113"/>
      <c r="W143" s="113"/>
      <c r="X143" s="113"/>
      <c r="Y143" s="113"/>
      <c r="AB143" s="229"/>
    </row>
    <row r="144" spans="5:28" s="68" customFormat="1" x14ac:dyDescent="0.25">
      <c r="E144" s="26"/>
      <c r="G144" s="230"/>
      <c r="H144" s="230"/>
      <c r="J144" s="230"/>
      <c r="Q144" s="113"/>
      <c r="R144" s="113"/>
      <c r="S144" s="113"/>
      <c r="T144" s="113"/>
      <c r="U144" s="113"/>
      <c r="V144" s="113"/>
      <c r="W144" s="113"/>
      <c r="X144" s="113"/>
      <c r="Y144" s="113"/>
      <c r="AB144" s="229"/>
    </row>
    <row r="145" spans="5:28" s="68" customFormat="1" x14ac:dyDescent="0.25">
      <c r="E145" s="26"/>
      <c r="G145" s="230"/>
      <c r="H145" s="230"/>
      <c r="J145" s="230"/>
      <c r="Q145" s="113"/>
      <c r="R145" s="113"/>
      <c r="S145" s="113"/>
      <c r="T145" s="113"/>
      <c r="U145" s="113"/>
      <c r="V145" s="113"/>
      <c r="W145" s="113"/>
      <c r="X145" s="113"/>
      <c r="Y145" s="113"/>
      <c r="AB145" s="229"/>
    </row>
    <row r="146" spans="5:28" s="68" customFormat="1" x14ac:dyDescent="0.25">
      <c r="E146" s="26"/>
      <c r="G146" s="230"/>
      <c r="H146" s="230"/>
      <c r="J146" s="230"/>
      <c r="Q146" s="113"/>
      <c r="R146" s="113"/>
      <c r="S146" s="113"/>
      <c r="T146" s="113"/>
      <c r="U146" s="113"/>
      <c r="V146" s="113"/>
      <c r="W146" s="113"/>
      <c r="X146" s="113"/>
      <c r="Y146" s="113"/>
      <c r="AB146" s="229"/>
    </row>
    <row r="147" spans="5:28" s="68" customFormat="1" x14ac:dyDescent="0.25">
      <c r="E147" s="26"/>
      <c r="G147" s="230"/>
      <c r="H147" s="230"/>
      <c r="J147" s="230"/>
      <c r="Q147" s="113"/>
      <c r="R147" s="113"/>
      <c r="S147" s="113"/>
      <c r="T147" s="113"/>
      <c r="U147" s="113"/>
      <c r="V147" s="113"/>
      <c r="W147" s="113"/>
      <c r="X147" s="113"/>
      <c r="Y147" s="113"/>
      <c r="AB147" s="229"/>
    </row>
    <row r="148" spans="5:28" s="68" customFormat="1" x14ac:dyDescent="0.25">
      <c r="E148" s="26"/>
      <c r="G148" s="230"/>
      <c r="H148" s="230"/>
      <c r="J148" s="230"/>
      <c r="Q148" s="113"/>
      <c r="R148" s="113"/>
      <c r="S148" s="113"/>
      <c r="T148" s="113"/>
      <c r="U148" s="113"/>
      <c r="V148" s="113"/>
      <c r="W148" s="113"/>
      <c r="X148" s="113"/>
      <c r="Y148" s="113"/>
      <c r="AB148" s="229"/>
    </row>
    <row r="149" spans="5:28" s="68" customFormat="1" x14ac:dyDescent="0.25">
      <c r="E149" s="26"/>
      <c r="G149" s="230"/>
      <c r="H149" s="230"/>
      <c r="J149" s="230"/>
      <c r="Q149" s="113"/>
      <c r="R149" s="113"/>
      <c r="S149" s="113"/>
      <c r="T149" s="113"/>
      <c r="U149" s="113"/>
      <c r="V149" s="113"/>
      <c r="W149" s="113"/>
      <c r="X149" s="113"/>
      <c r="Y149" s="113"/>
      <c r="AB149" s="229"/>
    </row>
    <row r="150" spans="5:28" s="68" customFormat="1" x14ac:dyDescent="0.25">
      <c r="E150" s="26"/>
      <c r="G150" s="230"/>
      <c r="H150" s="230"/>
      <c r="J150" s="230"/>
      <c r="Q150" s="113"/>
      <c r="R150" s="113"/>
      <c r="S150" s="113"/>
      <c r="T150" s="113"/>
      <c r="U150" s="113"/>
      <c r="V150" s="113"/>
      <c r="W150" s="113"/>
      <c r="X150" s="113"/>
      <c r="Y150" s="113"/>
      <c r="AB150" s="229"/>
    </row>
    <row r="151" spans="5:28" s="68" customFormat="1" x14ac:dyDescent="0.25">
      <c r="E151" s="26"/>
      <c r="G151" s="230"/>
      <c r="H151" s="230"/>
      <c r="J151" s="230"/>
      <c r="Q151" s="113"/>
      <c r="R151" s="113"/>
      <c r="S151" s="113"/>
      <c r="T151" s="113"/>
      <c r="U151" s="113"/>
      <c r="V151" s="113"/>
      <c r="W151" s="113"/>
      <c r="X151" s="113"/>
      <c r="Y151" s="113"/>
      <c r="AB151" s="229"/>
    </row>
    <row r="152" spans="5:28" s="68" customFormat="1" x14ac:dyDescent="0.25">
      <c r="E152" s="26"/>
      <c r="G152" s="230"/>
      <c r="H152" s="230"/>
      <c r="J152" s="230"/>
      <c r="Q152" s="113"/>
      <c r="R152" s="113"/>
      <c r="S152" s="113"/>
      <c r="T152" s="113"/>
      <c r="U152" s="113"/>
      <c r="V152" s="113"/>
      <c r="W152" s="113"/>
      <c r="X152" s="113"/>
      <c r="Y152" s="113"/>
      <c r="AB152" s="229"/>
    </row>
    <row r="153" spans="5:28" s="68" customFormat="1" x14ac:dyDescent="0.25">
      <c r="E153" s="26"/>
      <c r="G153" s="230"/>
      <c r="H153" s="230"/>
      <c r="J153" s="230"/>
      <c r="Q153" s="113"/>
      <c r="R153" s="113"/>
      <c r="S153" s="113"/>
      <c r="T153" s="113"/>
      <c r="U153" s="113"/>
      <c r="V153" s="113"/>
      <c r="W153" s="113"/>
      <c r="X153" s="113"/>
      <c r="Y153" s="113"/>
      <c r="AB153" s="229"/>
    </row>
    <row r="154" spans="5:28" s="68" customFormat="1" x14ac:dyDescent="0.25">
      <c r="E154" s="26"/>
      <c r="G154" s="230"/>
      <c r="H154" s="230"/>
      <c r="J154" s="230"/>
      <c r="Q154" s="113"/>
      <c r="R154" s="113"/>
      <c r="S154" s="113"/>
      <c r="T154" s="113"/>
      <c r="U154" s="113"/>
      <c r="V154" s="113"/>
      <c r="W154" s="113"/>
      <c r="X154" s="113"/>
      <c r="Y154" s="113"/>
      <c r="AB154" s="229"/>
    </row>
    <row r="155" spans="5:28" s="68" customFormat="1" x14ac:dyDescent="0.25">
      <c r="E155" s="26"/>
      <c r="G155" s="230"/>
      <c r="H155" s="230"/>
      <c r="J155" s="230"/>
      <c r="Q155" s="113"/>
      <c r="R155" s="113"/>
      <c r="S155" s="113"/>
      <c r="T155" s="113"/>
      <c r="U155" s="113"/>
      <c r="V155" s="113"/>
      <c r="W155" s="113"/>
      <c r="X155" s="113"/>
      <c r="Y155" s="113"/>
      <c r="AB155" s="229"/>
    </row>
    <row r="156" spans="5:28" s="68" customFormat="1" x14ac:dyDescent="0.25">
      <c r="E156" s="26"/>
      <c r="G156" s="230"/>
      <c r="H156" s="230"/>
      <c r="J156" s="230"/>
      <c r="Q156" s="113"/>
      <c r="R156" s="113"/>
      <c r="S156" s="113"/>
      <c r="T156" s="113"/>
      <c r="U156" s="113"/>
      <c r="V156" s="113"/>
      <c r="W156" s="113"/>
      <c r="X156" s="113"/>
      <c r="Y156" s="113"/>
      <c r="AB156" s="229"/>
    </row>
    <row r="157" spans="5:28" s="68" customFormat="1" x14ac:dyDescent="0.25">
      <c r="E157" s="26"/>
      <c r="G157" s="230"/>
      <c r="H157" s="230"/>
      <c r="J157" s="230"/>
      <c r="Q157" s="113"/>
      <c r="R157" s="113"/>
      <c r="S157" s="113"/>
      <c r="T157" s="113"/>
      <c r="U157" s="113"/>
      <c r="V157" s="113"/>
      <c r="W157" s="113"/>
      <c r="X157" s="113"/>
      <c r="Y157" s="113"/>
      <c r="AB157" s="229"/>
    </row>
    <row r="158" spans="5:28" s="68" customFormat="1" x14ac:dyDescent="0.25">
      <c r="E158" s="26"/>
      <c r="G158" s="230"/>
      <c r="H158" s="230"/>
      <c r="J158" s="230"/>
      <c r="Q158" s="113"/>
      <c r="R158" s="113"/>
      <c r="S158" s="113"/>
      <c r="T158" s="113"/>
      <c r="U158" s="113"/>
      <c r="V158" s="113"/>
      <c r="W158" s="113"/>
      <c r="X158" s="113"/>
      <c r="Y158" s="113"/>
      <c r="AB158" s="229"/>
    </row>
    <row r="159" spans="5:28" s="68" customFormat="1" x14ac:dyDescent="0.25">
      <c r="E159" s="26"/>
      <c r="G159" s="230"/>
      <c r="H159" s="230"/>
      <c r="J159" s="230"/>
      <c r="Q159" s="113"/>
      <c r="R159" s="113"/>
      <c r="S159" s="113"/>
      <c r="T159" s="113"/>
      <c r="U159" s="113"/>
      <c r="V159" s="113"/>
      <c r="W159" s="113"/>
      <c r="X159" s="113"/>
      <c r="Y159" s="113"/>
      <c r="AB159" s="229"/>
    </row>
    <row r="160" spans="5:28" s="68" customFormat="1" x14ac:dyDescent="0.25">
      <c r="E160" s="26"/>
      <c r="G160" s="230"/>
      <c r="H160" s="230"/>
      <c r="J160" s="230"/>
      <c r="Q160" s="113"/>
      <c r="R160" s="113"/>
      <c r="S160" s="113"/>
      <c r="T160" s="113"/>
      <c r="U160" s="113"/>
      <c r="V160" s="113"/>
      <c r="W160" s="113"/>
      <c r="X160" s="113"/>
      <c r="Y160" s="113"/>
      <c r="AB160" s="229"/>
    </row>
    <row r="161" spans="5:28" s="68" customFormat="1" x14ac:dyDescent="0.25">
      <c r="E161" s="26"/>
      <c r="G161" s="230"/>
      <c r="H161" s="230"/>
      <c r="J161" s="230"/>
      <c r="Q161" s="113"/>
      <c r="R161" s="113"/>
      <c r="S161" s="113"/>
      <c r="T161" s="113"/>
      <c r="U161" s="113"/>
      <c r="V161" s="113"/>
      <c r="W161" s="113"/>
      <c r="X161" s="113"/>
      <c r="Y161" s="113"/>
      <c r="AB161" s="229"/>
    </row>
    <row r="162" spans="5:28" s="68" customFormat="1" x14ac:dyDescent="0.25">
      <c r="E162" s="26"/>
      <c r="G162" s="230"/>
      <c r="H162" s="230"/>
      <c r="J162" s="230"/>
      <c r="Q162" s="113"/>
      <c r="R162" s="113"/>
      <c r="S162" s="113"/>
      <c r="T162" s="113"/>
      <c r="U162" s="113"/>
      <c r="V162" s="113"/>
      <c r="W162" s="113"/>
      <c r="X162" s="113"/>
      <c r="Y162" s="113"/>
      <c r="AB162" s="229"/>
    </row>
    <row r="163" spans="5:28" s="68" customFormat="1" x14ac:dyDescent="0.25">
      <c r="E163" s="26"/>
      <c r="G163" s="230"/>
      <c r="H163" s="230"/>
      <c r="J163" s="230"/>
      <c r="Q163" s="113"/>
      <c r="R163" s="113"/>
      <c r="S163" s="113"/>
      <c r="T163" s="113"/>
      <c r="U163" s="113"/>
      <c r="V163" s="113"/>
      <c r="W163" s="113"/>
      <c r="X163" s="113"/>
      <c r="Y163" s="113"/>
      <c r="AB163" s="229"/>
    </row>
    <row r="164" spans="5:28" s="68" customFormat="1" x14ac:dyDescent="0.25">
      <c r="E164" s="26"/>
      <c r="G164" s="230"/>
      <c r="H164" s="230"/>
      <c r="J164" s="230"/>
      <c r="Q164" s="113"/>
      <c r="R164" s="113"/>
      <c r="S164" s="113"/>
      <c r="T164" s="113"/>
      <c r="U164" s="113"/>
      <c r="V164" s="113"/>
      <c r="W164" s="113"/>
      <c r="X164" s="113"/>
      <c r="Y164" s="113"/>
      <c r="AB164" s="229"/>
    </row>
    <row r="165" spans="5:28" s="68" customFormat="1" x14ac:dyDescent="0.25">
      <c r="E165" s="26"/>
      <c r="G165" s="230"/>
      <c r="H165" s="230"/>
      <c r="J165" s="230"/>
      <c r="Q165" s="113"/>
      <c r="R165" s="113"/>
      <c r="S165" s="113"/>
      <c r="T165" s="113"/>
      <c r="U165" s="113"/>
      <c r="V165" s="113"/>
      <c r="W165" s="113"/>
      <c r="X165" s="113"/>
      <c r="Y165" s="113"/>
      <c r="AB165" s="229"/>
    </row>
    <row r="166" spans="5:28" s="68" customFormat="1" x14ac:dyDescent="0.25">
      <c r="E166" s="26"/>
      <c r="G166" s="230"/>
      <c r="H166" s="230"/>
      <c r="J166" s="230"/>
      <c r="Q166" s="113"/>
      <c r="R166" s="113"/>
      <c r="S166" s="113"/>
      <c r="T166" s="113"/>
      <c r="U166" s="113"/>
      <c r="V166" s="113"/>
      <c r="W166" s="113"/>
      <c r="X166" s="113"/>
      <c r="Y166" s="113"/>
      <c r="AB166" s="229"/>
    </row>
    <row r="167" spans="5:28" s="68" customFormat="1" x14ac:dyDescent="0.25">
      <c r="E167" s="26"/>
      <c r="G167" s="230"/>
      <c r="H167" s="230"/>
      <c r="J167" s="230"/>
      <c r="Q167" s="113"/>
      <c r="R167" s="113"/>
      <c r="S167" s="113"/>
      <c r="T167" s="113"/>
      <c r="U167" s="113"/>
      <c r="V167" s="113"/>
      <c r="W167" s="113"/>
      <c r="X167" s="113"/>
      <c r="Y167" s="113"/>
      <c r="AB167" s="229"/>
    </row>
    <row r="168" spans="5:28" s="68" customFormat="1" x14ac:dyDescent="0.25">
      <c r="E168" s="26"/>
      <c r="G168" s="230"/>
      <c r="H168" s="230"/>
      <c r="J168" s="230"/>
      <c r="Q168" s="113"/>
      <c r="R168" s="113"/>
      <c r="S168" s="113"/>
      <c r="T168" s="113"/>
      <c r="U168" s="113"/>
      <c r="V168" s="113"/>
      <c r="W168" s="113"/>
      <c r="X168" s="113"/>
      <c r="Y168" s="113"/>
      <c r="AB168" s="229"/>
    </row>
    <row r="169" spans="5:28" s="68" customFormat="1" x14ac:dyDescent="0.25">
      <c r="E169" s="26"/>
      <c r="G169" s="230"/>
      <c r="H169" s="230"/>
      <c r="J169" s="230"/>
      <c r="Q169" s="113"/>
      <c r="R169" s="113"/>
      <c r="S169" s="113"/>
      <c r="T169" s="113"/>
      <c r="U169" s="113"/>
      <c r="V169" s="113"/>
      <c r="W169" s="113"/>
      <c r="X169" s="113"/>
      <c r="Y169" s="113"/>
      <c r="AB169" s="229"/>
    </row>
    <row r="170" spans="5:28" s="68" customFormat="1" x14ac:dyDescent="0.25">
      <c r="E170" s="26"/>
      <c r="G170" s="230"/>
      <c r="H170" s="230"/>
      <c r="J170" s="230"/>
      <c r="Q170" s="113"/>
      <c r="R170" s="113"/>
      <c r="S170" s="113"/>
      <c r="T170" s="113"/>
      <c r="U170" s="113"/>
      <c r="V170" s="113"/>
      <c r="W170" s="113"/>
      <c r="X170" s="113"/>
      <c r="Y170" s="113"/>
      <c r="AB170" s="229"/>
    </row>
    <row r="171" spans="5:28" s="68" customFormat="1" x14ac:dyDescent="0.25">
      <c r="E171" s="26"/>
      <c r="G171" s="230"/>
      <c r="H171" s="230"/>
      <c r="J171" s="230"/>
      <c r="Q171" s="113"/>
      <c r="R171" s="113"/>
      <c r="S171" s="113"/>
      <c r="T171" s="113"/>
      <c r="U171" s="113"/>
      <c r="V171" s="113"/>
      <c r="W171" s="113"/>
      <c r="X171" s="113"/>
      <c r="Y171" s="113"/>
      <c r="AB171" s="229"/>
    </row>
    <row r="172" spans="5:28" s="68" customFormat="1" x14ac:dyDescent="0.25">
      <c r="E172" s="26"/>
      <c r="G172" s="230"/>
      <c r="H172" s="230"/>
      <c r="J172" s="230"/>
      <c r="Q172" s="113"/>
      <c r="R172" s="113"/>
      <c r="S172" s="113"/>
      <c r="T172" s="113"/>
      <c r="U172" s="113"/>
      <c r="V172" s="113"/>
      <c r="W172" s="113"/>
      <c r="X172" s="113"/>
      <c r="Y172" s="113"/>
      <c r="AB172" s="229"/>
    </row>
    <row r="173" spans="5:28" s="68" customFormat="1" x14ac:dyDescent="0.25">
      <c r="E173" s="26"/>
      <c r="G173" s="230"/>
      <c r="H173" s="230"/>
      <c r="J173" s="230"/>
      <c r="Q173" s="113"/>
      <c r="R173" s="113"/>
      <c r="S173" s="113"/>
      <c r="T173" s="113"/>
      <c r="U173" s="113"/>
      <c r="V173" s="113"/>
      <c r="W173" s="113"/>
      <c r="X173" s="113"/>
      <c r="Y173" s="113"/>
      <c r="AB173" s="229"/>
    </row>
    <row r="174" spans="5:28" s="68" customFormat="1" x14ac:dyDescent="0.25">
      <c r="E174" s="26"/>
      <c r="G174" s="230"/>
      <c r="H174" s="230"/>
      <c r="J174" s="230"/>
      <c r="Q174" s="113"/>
      <c r="R174" s="113"/>
      <c r="S174" s="113"/>
      <c r="T174" s="113"/>
      <c r="U174" s="113"/>
      <c r="V174" s="113"/>
      <c r="W174" s="113"/>
      <c r="X174" s="113"/>
      <c r="Y174" s="113"/>
      <c r="AB174" s="229"/>
    </row>
    <row r="175" spans="5:28" s="68" customFormat="1" x14ac:dyDescent="0.25">
      <c r="E175" s="26"/>
      <c r="G175" s="230"/>
      <c r="H175" s="230"/>
      <c r="J175" s="230"/>
      <c r="Q175" s="113"/>
      <c r="R175" s="113"/>
      <c r="S175" s="113"/>
      <c r="T175" s="113"/>
      <c r="U175" s="113"/>
      <c r="V175" s="113"/>
      <c r="W175" s="113"/>
      <c r="X175" s="113"/>
      <c r="Y175" s="113"/>
      <c r="AB175" s="229"/>
    </row>
    <row r="176" spans="5:28" s="68" customFormat="1" x14ac:dyDescent="0.25">
      <c r="E176" s="26"/>
      <c r="G176" s="230"/>
      <c r="H176" s="230"/>
      <c r="J176" s="230"/>
      <c r="Q176" s="113"/>
      <c r="R176" s="113"/>
      <c r="S176" s="113"/>
      <c r="T176" s="113"/>
      <c r="U176" s="113"/>
      <c r="V176" s="113"/>
      <c r="W176" s="113"/>
      <c r="X176" s="113"/>
      <c r="Y176" s="113"/>
      <c r="AB176" s="229"/>
    </row>
    <row r="177" spans="5:28" s="68" customFormat="1" x14ac:dyDescent="0.25">
      <c r="E177" s="26"/>
      <c r="G177" s="230"/>
      <c r="H177" s="230"/>
      <c r="J177" s="230"/>
      <c r="Q177" s="113"/>
      <c r="R177" s="113"/>
      <c r="S177" s="113"/>
      <c r="T177" s="113"/>
      <c r="U177" s="113"/>
      <c r="V177" s="113"/>
      <c r="W177" s="113"/>
      <c r="X177" s="113"/>
      <c r="Y177" s="113"/>
      <c r="AB177" s="229"/>
    </row>
    <row r="178" spans="5:28" s="68" customFormat="1" x14ac:dyDescent="0.25">
      <c r="E178" s="26"/>
      <c r="G178" s="230"/>
      <c r="H178" s="230"/>
      <c r="J178" s="230"/>
      <c r="Q178" s="113"/>
      <c r="R178" s="113"/>
      <c r="S178" s="113"/>
      <c r="T178" s="113"/>
      <c r="U178" s="113"/>
      <c r="V178" s="113"/>
      <c r="W178" s="113"/>
      <c r="X178" s="113"/>
      <c r="Y178" s="113"/>
      <c r="AB178" s="229"/>
    </row>
    <row r="179" spans="5:28" s="68" customFormat="1" x14ac:dyDescent="0.25">
      <c r="E179" s="26"/>
      <c r="G179" s="230"/>
      <c r="H179" s="230"/>
      <c r="J179" s="230"/>
      <c r="Q179" s="113"/>
      <c r="R179" s="113"/>
      <c r="S179" s="113"/>
      <c r="T179" s="113"/>
      <c r="U179" s="113"/>
      <c r="V179" s="113"/>
      <c r="W179" s="113"/>
      <c r="X179" s="113"/>
      <c r="Y179" s="113"/>
      <c r="AB179" s="229"/>
    </row>
    <row r="180" spans="5:28" s="68" customFormat="1" x14ac:dyDescent="0.25">
      <c r="E180" s="26"/>
      <c r="G180" s="230"/>
      <c r="H180" s="230"/>
      <c r="J180" s="230"/>
      <c r="Q180" s="113"/>
      <c r="R180" s="113"/>
      <c r="S180" s="113"/>
      <c r="T180" s="113"/>
      <c r="U180" s="113"/>
      <c r="V180" s="113"/>
      <c r="W180" s="113"/>
      <c r="X180" s="113"/>
      <c r="Y180" s="113"/>
      <c r="AB180" s="229"/>
    </row>
    <row r="181" spans="5:28" s="68" customFormat="1" x14ac:dyDescent="0.25">
      <c r="E181" s="26"/>
      <c r="G181" s="230"/>
      <c r="H181" s="230"/>
      <c r="J181" s="230"/>
      <c r="Q181" s="113"/>
      <c r="R181" s="113"/>
      <c r="S181" s="113"/>
      <c r="T181" s="113"/>
      <c r="U181" s="113"/>
      <c r="V181" s="113"/>
      <c r="W181" s="113"/>
      <c r="X181" s="113"/>
      <c r="Y181" s="113"/>
      <c r="AB181" s="229"/>
    </row>
    <row r="182" spans="5:28" s="68" customFormat="1" x14ac:dyDescent="0.25">
      <c r="E182" s="26"/>
      <c r="G182" s="230"/>
      <c r="H182" s="230"/>
      <c r="J182" s="230"/>
      <c r="Q182" s="113"/>
      <c r="R182" s="113"/>
      <c r="S182" s="113"/>
      <c r="T182" s="113"/>
      <c r="U182" s="113"/>
      <c r="V182" s="113"/>
      <c r="W182" s="113"/>
      <c r="X182" s="113"/>
      <c r="Y182" s="113"/>
      <c r="AB182" s="229"/>
    </row>
    <row r="183" spans="5:28" s="68" customFormat="1" x14ac:dyDescent="0.25">
      <c r="E183" s="26"/>
      <c r="G183" s="230"/>
      <c r="H183" s="230"/>
      <c r="J183" s="230"/>
      <c r="Q183" s="8"/>
      <c r="R183" s="8"/>
      <c r="S183" s="8"/>
      <c r="T183" s="8"/>
      <c r="U183" s="8"/>
      <c r="V183" s="8"/>
      <c r="W183" s="8"/>
      <c r="X183" s="8"/>
      <c r="Y183" s="8"/>
      <c r="AB183" s="229"/>
    </row>
    <row r="184" spans="5:28" s="68" customFormat="1" x14ac:dyDescent="0.25">
      <c r="E184" s="26"/>
      <c r="G184" s="230"/>
      <c r="H184" s="230"/>
      <c r="J184" s="230"/>
      <c r="Q184" s="8"/>
      <c r="R184" s="8"/>
      <c r="S184" s="8"/>
      <c r="T184" s="8"/>
      <c r="U184" s="8"/>
      <c r="V184" s="8"/>
      <c r="W184" s="8"/>
      <c r="X184" s="8"/>
      <c r="Y184" s="8"/>
      <c r="AB184" s="229"/>
    </row>
    <row r="185" spans="5:28" s="68" customFormat="1" x14ac:dyDescent="0.25">
      <c r="E185" s="26"/>
      <c r="G185" s="230"/>
      <c r="H185" s="230"/>
      <c r="J185" s="230"/>
      <c r="Q185" s="8"/>
      <c r="R185" s="8"/>
      <c r="S185" s="8"/>
      <c r="T185" s="8"/>
      <c r="U185" s="8"/>
      <c r="V185" s="8"/>
      <c r="W185" s="8"/>
      <c r="X185" s="8"/>
      <c r="Y185" s="8"/>
      <c r="AB185" s="229"/>
    </row>
    <row r="186" spans="5:28" s="68" customFormat="1" x14ac:dyDescent="0.25">
      <c r="E186" s="26"/>
      <c r="G186" s="230"/>
      <c r="H186" s="230"/>
      <c r="J186" s="230"/>
      <c r="Q186" s="8"/>
      <c r="R186" s="8"/>
      <c r="S186" s="8"/>
      <c r="T186" s="8"/>
      <c r="U186" s="8"/>
      <c r="V186" s="8"/>
      <c r="W186" s="8"/>
      <c r="X186" s="8"/>
      <c r="Y186" s="8"/>
      <c r="AB186" s="229"/>
    </row>
    <row r="187" spans="5:28" s="68" customFormat="1" x14ac:dyDescent="0.25">
      <c r="E187" s="26"/>
      <c r="G187" s="230"/>
      <c r="H187" s="230"/>
      <c r="J187" s="230"/>
      <c r="Q187" s="8"/>
      <c r="R187" s="8"/>
      <c r="S187" s="8"/>
      <c r="T187" s="8"/>
      <c r="U187" s="8"/>
      <c r="V187" s="8"/>
      <c r="W187" s="8"/>
      <c r="X187" s="8"/>
      <c r="Y187" s="8"/>
      <c r="AB187" s="229"/>
    </row>
    <row r="188" spans="5:28" s="68" customFormat="1" x14ac:dyDescent="0.25">
      <c r="E188" s="26"/>
      <c r="G188" s="230"/>
      <c r="H188" s="230"/>
      <c r="J188" s="230"/>
      <c r="Q188" s="8"/>
      <c r="R188" s="8"/>
      <c r="S188" s="8"/>
      <c r="T188" s="8"/>
      <c r="U188" s="8"/>
      <c r="V188" s="8"/>
      <c r="W188" s="8"/>
      <c r="X188" s="8"/>
      <c r="Y188" s="8"/>
      <c r="AB188" s="229"/>
    </row>
    <row r="189" spans="5:28" s="68" customFormat="1" x14ac:dyDescent="0.25">
      <c r="E189" s="26"/>
      <c r="G189" s="230"/>
      <c r="H189" s="230"/>
      <c r="J189" s="230"/>
      <c r="Q189" s="8"/>
      <c r="R189" s="8"/>
      <c r="S189" s="8"/>
      <c r="T189" s="8"/>
      <c r="U189" s="8"/>
      <c r="V189" s="8"/>
      <c r="W189" s="8"/>
      <c r="X189" s="8"/>
      <c r="Y189" s="8"/>
      <c r="AB189" s="229"/>
    </row>
    <row r="190" spans="5:28" s="68" customFormat="1" x14ac:dyDescent="0.25">
      <c r="E190" s="26"/>
      <c r="G190" s="230"/>
      <c r="H190" s="230"/>
      <c r="J190" s="230"/>
      <c r="Q190" s="8"/>
      <c r="R190" s="8"/>
      <c r="S190" s="8"/>
      <c r="T190" s="8"/>
      <c r="U190" s="8"/>
      <c r="V190" s="8"/>
      <c r="W190" s="8"/>
      <c r="X190" s="8"/>
      <c r="Y190" s="8"/>
      <c r="AB190" s="229"/>
    </row>
    <row r="191" spans="5:28" s="68" customFormat="1" x14ac:dyDescent="0.25">
      <c r="E191" s="26"/>
      <c r="G191" s="230"/>
      <c r="H191" s="230"/>
      <c r="J191" s="230"/>
      <c r="Q191" s="8"/>
      <c r="R191" s="8"/>
      <c r="S191" s="8"/>
      <c r="T191" s="8"/>
      <c r="U191" s="8"/>
      <c r="V191" s="8"/>
      <c r="W191" s="8"/>
      <c r="X191" s="8"/>
      <c r="Y191" s="8"/>
      <c r="AB191" s="229"/>
    </row>
    <row r="192" spans="5:28" s="68" customFormat="1" x14ac:dyDescent="0.25">
      <c r="E192" s="26"/>
      <c r="G192" s="230"/>
      <c r="H192" s="230"/>
      <c r="J192" s="230"/>
      <c r="Q192" s="8"/>
      <c r="R192" s="8"/>
      <c r="S192" s="8"/>
      <c r="T192" s="8"/>
      <c r="U192" s="8"/>
      <c r="V192" s="8"/>
      <c r="W192" s="8"/>
      <c r="X192" s="8"/>
      <c r="Y192" s="8"/>
      <c r="AB192" s="229"/>
    </row>
    <row r="193" spans="5:28" s="68" customFormat="1" x14ac:dyDescent="0.25">
      <c r="E193" s="26"/>
      <c r="G193" s="230"/>
      <c r="H193" s="230"/>
      <c r="J193" s="230"/>
      <c r="Q193" s="8"/>
      <c r="R193" s="8"/>
      <c r="S193" s="8"/>
      <c r="T193" s="8"/>
      <c r="U193" s="8"/>
      <c r="V193" s="8"/>
      <c r="W193" s="8"/>
      <c r="X193" s="8"/>
      <c r="Y193" s="8"/>
      <c r="AB193" s="229"/>
    </row>
    <row r="194" spans="5:28" s="68" customFormat="1" x14ac:dyDescent="0.25">
      <c r="E194" s="26"/>
      <c r="G194" s="230"/>
      <c r="H194" s="230"/>
      <c r="J194" s="230"/>
      <c r="Q194" s="8"/>
      <c r="R194" s="8"/>
      <c r="S194" s="8"/>
      <c r="T194" s="8"/>
      <c r="U194" s="8"/>
      <c r="V194" s="8"/>
      <c r="W194" s="8"/>
      <c r="X194" s="8"/>
      <c r="Y194" s="8"/>
      <c r="AB194" s="229"/>
    </row>
    <row r="195" spans="5:28" s="68" customFormat="1" x14ac:dyDescent="0.25">
      <c r="E195" s="26"/>
      <c r="G195" s="230"/>
      <c r="H195" s="230"/>
      <c r="J195" s="230"/>
      <c r="Q195" s="8"/>
      <c r="R195" s="8"/>
      <c r="S195" s="8"/>
      <c r="T195" s="8"/>
      <c r="U195" s="8"/>
      <c r="V195" s="8"/>
      <c r="W195" s="8"/>
      <c r="X195" s="8"/>
      <c r="Y195" s="8"/>
      <c r="AB195" s="229"/>
    </row>
    <row r="196" spans="5:28" s="68" customFormat="1" x14ac:dyDescent="0.25">
      <c r="E196" s="26"/>
      <c r="G196" s="230"/>
      <c r="H196" s="230"/>
      <c r="J196" s="230"/>
      <c r="Q196" s="8"/>
      <c r="R196" s="8"/>
      <c r="S196" s="8"/>
      <c r="T196" s="8"/>
      <c r="U196" s="8"/>
      <c r="V196" s="8"/>
      <c r="W196" s="8"/>
      <c r="X196" s="8"/>
      <c r="Y196" s="8"/>
      <c r="AB196" s="229"/>
    </row>
    <row r="197" spans="5:28" s="68" customFormat="1" x14ac:dyDescent="0.25">
      <c r="E197" s="26"/>
      <c r="G197" s="230"/>
      <c r="H197" s="230"/>
      <c r="J197" s="230"/>
      <c r="Q197" s="8"/>
      <c r="R197" s="8"/>
      <c r="S197" s="8"/>
      <c r="T197" s="8"/>
      <c r="U197" s="8"/>
      <c r="V197" s="8"/>
      <c r="W197" s="8"/>
      <c r="X197" s="8"/>
      <c r="Y197" s="8"/>
      <c r="AB197" s="229"/>
    </row>
    <row r="198" spans="5:28" s="68" customFormat="1" x14ac:dyDescent="0.25">
      <c r="E198" s="26"/>
      <c r="G198" s="230"/>
      <c r="H198" s="230"/>
      <c r="J198" s="230"/>
      <c r="Q198" s="8"/>
      <c r="R198" s="8"/>
      <c r="S198" s="8"/>
      <c r="T198" s="8"/>
      <c r="U198" s="8"/>
      <c r="V198" s="8"/>
      <c r="W198" s="8"/>
      <c r="X198" s="8"/>
      <c r="Y198" s="8"/>
      <c r="AB198" s="229"/>
    </row>
    <row r="199" spans="5:28" s="68" customFormat="1" x14ac:dyDescent="0.25">
      <c r="E199" s="26"/>
      <c r="G199" s="230"/>
      <c r="H199" s="230"/>
      <c r="J199" s="230"/>
      <c r="Q199" s="8"/>
      <c r="R199" s="8"/>
      <c r="S199" s="8"/>
      <c r="T199" s="8"/>
      <c r="U199" s="8"/>
      <c r="V199" s="8"/>
      <c r="W199" s="8"/>
      <c r="X199" s="8"/>
      <c r="Y199" s="8"/>
      <c r="AB199" s="229"/>
    </row>
    <row r="200" spans="5:28" s="68" customFormat="1" x14ac:dyDescent="0.25">
      <c r="E200" s="26"/>
      <c r="G200" s="230"/>
      <c r="H200" s="230"/>
      <c r="J200" s="230"/>
      <c r="Q200" s="8"/>
      <c r="R200" s="8"/>
      <c r="S200" s="8"/>
      <c r="T200" s="8"/>
      <c r="U200" s="8"/>
      <c r="V200" s="8"/>
      <c r="W200" s="8"/>
      <c r="X200" s="8"/>
      <c r="Y200" s="8"/>
      <c r="AB200" s="229"/>
    </row>
    <row r="201" spans="5:28" s="68" customFormat="1" x14ac:dyDescent="0.25">
      <c r="E201" s="26"/>
      <c r="G201" s="230"/>
      <c r="H201" s="230"/>
      <c r="J201" s="230"/>
      <c r="Q201" s="8"/>
      <c r="R201" s="8"/>
      <c r="S201" s="8"/>
      <c r="T201" s="8"/>
      <c r="U201" s="8"/>
      <c r="V201" s="8"/>
      <c r="W201" s="8"/>
      <c r="X201" s="8"/>
      <c r="Y201" s="8"/>
      <c r="AB201" s="229"/>
    </row>
    <row r="202" spans="5:28" s="68" customFormat="1" x14ac:dyDescent="0.25">
      <c r="E202" s="26"/>
      <c r="G202" s="230"/>
      <c r="H202" s="230"/>
      <c r="J202" s="230"/>
      <c r="Q202" s="8"/>
      <c r="R202" s="8"/>
      <c r="S202" s="8"/>
      <c r="T202" s="8"/>
      <c r="U202" s="8"/>
      <c r="V202" s="8"/>
      <c r="W202" s="8"/>
      <c r="X202" s="8"/>
      <c r="Y202" s="8"/>
      <c r="AB202" s="229"/>
    </row>
    <row r="203" spans="5:28" s="68" customFormat="1" x14ac:dyDescent="0.25">
      <c r="E203" s="26"/>
      <c r="G203" s="230"/>
      <c r="H203" s="230"/>
      <c r="J203" s="230"/>
      <c r="Q203" s="8"/>
      <c r="R203" s="8"/>
      <c r="S203" s="8"/>
      <c r="T203" s="8"/>
      <c r="U203" s="8"/>
      <c r="V203" s="8"/>
      <c r="W203" s="8"/>
      <c r="X203" s="8"/>
      <c r="Y203" s="8"/>
      <c r="AB203" s="229"/>
    </row>
    <row r="204" spans="5:28" s="68" customFormat="1" x14ac:dyDescent="0.25">
      <c r="E204" s="26"/>
      <c r="G204" s="230"/>
      <c r="H204" s="230"/>
      <c r="J204" s="230"/>
      <c r="Q204" s="8"/>
      <c r="R204" s="8"/>
      <c r="S204" s="8"/>
      <c r="T204" s="8"/>
      <c r="U204" s="8"/>
      <c r="V204" s="8"/>
      <c r="W204" s="8"/>
      <c r="X204" s="8"/>
      <c r="Y204" s="8"/>
      <c r="AB204" s="229"/>
    </row>
    <row r="205" spans="5:28" s="68" customFormat="1" x14ac:dyDescent="0.25">
      <c r="E205" s="26"/>
      <c r="G205" s="230"/>
      <c r="H205" s="230"/>
      <c r="J205" s="230"/>
      <c r="Q205" s="8"/>
      <c r="R205" s="8"/>
      <c r="S205" s="8"/>
      <c r="T205" s="8"/>
      <c r="U205" s="8"/>
      <c r="V205" s="8"/>
      <c r="W205" s="8"/>
      <c r="X205" s="8"/>
      <c r="Y205" s="8"/>
      <c r="AB205" s="229"/>
    </row>
    <row r="206" spans="5:28" s="68" customFormat="1" x14ac:dyDescent="0.25">
      <c r="E206" s="26"/>
      <c r="G206" s="230"/>
      <c r="H206" s="230"/>
      <c r="J206" s="230"/>
      <c r="Q206" s="8"/>
      <c r="R206" s="8"/>
      <c r="S206" s="8"/>
      <c r="T206" s="8"/>
      <c r="U206" s="8"/>
      <c r="V206" s="8"/>
      <c r="W206" s="8"/>
      <c r="X206" s="8"/>
      <c r="Y206" s="8"/>
      <c r="AB206" s="229"/>
    </row>
    <row r="207" spans="5:28" s="68" customFormat="1" x14ac:dyDescent="0.25">
      <c r="E207" s="26"/>
      <c r="G207" s="230"/>
      <c r="H207" s="230"/>
      <c r="J207" s="230"/>
      <c r="Q207" s="8"/>
      <c r="R207" s="8"/>
      <c r="S207" s="8"/>
      <c r="T207" s="8"/>
      <c r="U207" s="8"/>
      <c r="V207" s="8"/>
      <c r="W207" s="8"/>
      <c r="X207" s="8"/>
      <c r="Y207" s="8"/>
      <c r="AB207" s="229"/>
    </row>
    <row r="208" spans="5:28" s="68" customFormat="1" x14ac:dyDescent="0.25">
      <c r="E208" s="26"/>
      <c r="G208" s="230"/>
      <c r="H208" s="230"/>
      <c r="J208" s="230"/>
      <c r="Q208" s="8"/>
      <c r="R208" s="8"/>
      <c r="S208" s="8"/>
      <c r="T208" s="8"/>
      <c r="U208" s="8"/>
      <c r="V208" s="8"/>
      <c r="W208" s="8"/>
      <c r="X208" s="8"/>
      <c r="Y208" s="8"/>
      <c r="AB208" s="229"/>
    </row>
    <row r="209" spans="5:28" s="68" customFormat="1" x14ac:dyDescent="0.25">
      <c r="E209" s="26"/>
      <c r="G209" s="230"/>
      <c r="H209" s="230"/>
      <c r="J209" s="230"/>
      <c r="Q209" s="8"/>
      <c r="R209" s="8"/>
      <c r="S209" s="8"/>
      <c r="T209" s="8"/>
      <c r="U209" s="8"/>
      <c r="V209" s="8"/>
      <c r="W209" s="8"/>
      <c r="X209" s="8"/>
      <c r="Y209" s="8"/>
      <c r="AB209" s="229"/>
    </row>
    <row r="210" spans="5:28" s="68" customFormat="1" x14ac:dyDescent="0.25">
      <c r="E210" s="26"/>
      <c r="G210" s="230"/>
      <c r="H210" s="230"/>
      <c r="J210" s="230"/>
      <c r="Q210" s="8"/>
      <c r="R210" s="8"/>
      <c r="S210" s="8"/>
      <c r="T210" s="8"/>
      <c r="U210" s="8"/>
      <c r="V210" s="8"/>
      <c r="W210" s="8"/>
      <c r="X210" s="8"/>
      <c r="Y210" s="8"/>
      <c r="AB210" s="229"/>
    </row>
    <row r="211" spans="5:28" s="68" customFormat="1" x14ac:dyDescent="0.25">
      <c r="E211" s="26"/>
      <c r="G211" s="230"/>
      <c r="H211" s="230"/>
      <c r="J211" s="230"/>
      <c r="Q211" s="8"/>
      <c r="R211" s="8"/>
      <c r="S211" s="8"/>
      <c r="T211" s="8"/>
      <c r="U211" s="8"/>
      <c r="V211" s="8"/>
      <c r="W211" s="8"/>
      <c r="X211" s="8"/>
      <c r="Y211" s="8"/>
      <c r="AB211" s="229"/>
    </row>
    <row r="212" spans="5:28" s="68" customFormat="1" x14ac:dyDescent="0.25">
      <c r="E212" s="26"/>
      <c r="G212" s="230"/>
      <c r="H212" s="230"/>
      <c r="J212" s="230"/>
      <c r="Q212" s="8"/>
      <c r="R212" s="8"/>
      <c r="S212" s="8"/>
      <c r="T212" s="8"/>
      <c r="U212" s="8"/>
      <c r="V212" s="8"/>
      <c r="W212" s="8"/>
      <c r="X212" s="8"/>
      <c r="Y212" s="8"/>
      <c r="AB212" s="229"/>
    </row>
    <row r="213" spans="5:28" s="68" customFormat="1" x14ac:dyDescent="0.25">
      <c r="E213" s="26"/>
      <c r="G213" s="230"/>
      <c r="H213" s="230"/>
      <c r="J213" s="230"/>
      <c r="Q213" s="8"/>
      <c r="R213" s="8"/>
      <c r="S213" s="8"/>
      <c r="T213" s="8"/>
      <c r="U213" s="8"/>
      <c r="V213" s="8"/>
      <c r="W213" s="8"/>
      <c r="X213" s="8"/>
      <c r="Y213" s="8"/>
      <c r="AB213" s="229"/>
    </row>
    <row r="214" spans="5:28" s="68" customFormat="1" x14ac:dyDescent="0.25">
      <c r="E214" s="26"/>
      <c r="G214" s="230"/>
      <c r="H214" s="230"/>
      <c r="J214" s="230"/>
      <c r="Q214" s="8"/>
      <c r="R214" s="8"/>
      <c r="S214" s="8"/>
      <c r="T214" s="8"/>
      <c r="U214" s="8"/>
      <c r="V214" s="8"/>
      <c r="W214" s="8"/>
      <c r="X214" s="8"/>
      <c r="Y214" s="8"/>
      <c r="AB214" s="229"/>
    </row>
    <row r="215" spans="5:28" s="68" customFormat="1" x14ac:dyDescent="0.25">
      <c r="E215" s="26"/>
      <c r="G215" s="230"/>
      <c r="H215" s="230"/>
      <c r="J215" s="230"/>
      <c r="Q215" s="8"/>
      <c r="R215" s="8"/>
      <c r="S215" s="8"/>
      <c r="T215" s="8"/>
      <c r="U215" s="8"/>
      <c r="V215" s="8"/>
      <c r="W215" s="8"/>
      <c r="X215" s="8"/>
      <c r="Y215" s="8"/>
      <c r="AB215" s="229"/>
    </row>
    <row r="216" spans="5:28" s="68" customFormat="1" x14ac:dyDescent="0.25">
      <c r="E216" s="26"/>
      <c r="G216" s="230"/>
      <c r="H216" s="230"/>
      <c r="J216" s="230"/>
      <c r="Q216" s="8"/>
      <c r="R216" s="8"/>
      <c r="S216" s="8"/>
      <c r="T216" s="8"/>
      <c r="U216" s="8"/>
      <c r="V216" s="8"/>
      <c r="W216" s="8"/>
      <c r="X216" s="8"/>
      <c r="Y216" s="8"/>
      <c r="AB216" s="229"/>
    </row>
    <row r="217" spans="5:28" s="68" customFormat="1" x14ac:dyDescent="0.25">
      <c r="E217" s="26"/>
      <c r="G217" s="230"/>
      <c r="H217" s="230"/>
      <c r="J217" s="230"/>
      <c r="Q217" s="8"/>
      <c r="R217" s="8"/>
      <c r="S217" s="8"/>
      <c r="T217" s="8"/>
      <c r="U217" s="8"/>
      <c r="V217" s="8"/>
      <c r="W217" s="8"/>
      <c r="X217" s="8"/>
      <c r="Y217" s="8"/>
      <c r="AB217" s="229"/>
    </row>
    <row r="218" spans="5:28" s="68" customFormat="1" x14ac:dyDescent="0.25">
      <c r="E218" s="26"/>
      <c r="G218" s="230"/>
      <c r="H218" s="230"/>
      <c r="J218" s="230"/>
      <c r="Q218" s="8"/>
      <c r="R218" s="8"/>
      <c r="S218" s="8"/>
      <c r="T218" s="8"/>
      <c r="U218" s="8"/>
      <c r="V218" s="8"/>
      <c r="W218" s="8"/>
      <c r="X218" s="8"/>
      <c r="Y218" s="8"/>
      <c r="AB218" s="229"/>
    </row>
    <row r="219" spans="5:28" s="68" customFormat="1" x14ac:dyDescent="0.25">
      <c r="E219" s="26"/>
      <c r="G219" s="230"/>
      <c r="H219" s="230"/>
      <c r="J219" s="230"/>
      <c r="Q219" s="8"/>
      <c r="R219" s="8"/>
      <c r="S219" s="8"/>
      <c r="T219" s="8"/>
      <c r="U219" s="8"/>
      <c r="V219" s="8"/>
      <c r="W219" s="8"/>
      <c r="X219" s="8"/>
      <c r="Y219" s="8"/>
      <c r="AB219" s="229"/>
    </row>
    <row r="220" spans="5:28" s="68" customFormat="1" x14ac:dyDescent="0.25">
      <c r="E220" s="26"/>
      <c r="G220" s="230"/>
      <c r="H220" s="230"/>
      <c r="J220" s="230"/>
      <c r="Q220" s="8"/>
      <c r="R220" s="8"/>
      <c r="S220" s="8"/>
      <c r="T220" s="8"/>
      <c r="U220" s="8"/>
      <c r="V220" s="8"/>
      <c r="W220" s="8"/>
      <c r="X220" s="8"/>
      <c r="Y220" s="8"/>
      <c r="AB220" s="229"/>
    </row>
    <row r="221" spans="5:28" s="68" customFormat="1" x14ac:dyDescent="0.25">
      <c r="E221" s="26"/>
      <c r="G221" s="230"/>
      <c r="H221" s="230"/>
      <c r="J221" s="230"/>
      <c r="Q221" s="8"/>
      <c r="R221" s="8"/>
      <c r="S221" s="8"/>
      <c r="T221" s="8"/>
      <c r="U221" s="8"/>
      <c r="V221" s="8"/>
      <c r="W221" s="8"/>
      <c r="X221" s="8"/>
      <c r="Y221" s="8"/>
      <c r="AB221" s="229"/>
    </row>
    <row r="222" spans="5:28" s="68" customFormat="1" x14ac:dyDescent="0.25">
      <c r="E222" s="26"/>
      <c r="G222" s="230"/>
      <c r="H222" s="230"/>
      <c r="J222" s="230"/>
      <c r="Q222" s="8"/>
      <c r="R222" s="8"/>
      <c r="S222" s="8"/>
      <c r="T222" s="8"/>
      <c r="U222" s="8"/>
      <c r="V222" s="8"/>
      <c r="W222" s="8"/>
      <c r="X222" s="8"/>
      <c r="Y222" s="8"/>
      <c r="AB222" s="229"/>
    </row>
    <row r="223" spans="5:28" s="68" customFormat="1" x14ac:dyDescent="0.25">
      <c r="E223" s="26"/>
      <c r="G223" s="230"/>
      <c r="H223" s="230"/>
      <c r="J223" s="230"/>
      <c r="Q223" s="8"/>
      <c r="R223" s="8"/>
      <c r="S223" s="8"/>
      <c r="T223" s="8"/>
      <c r="U223" s="8"/>
      <c r="V223" s="8"/>
      <c r="W223" s="8"/>
      <c r="X223" s="8"/>
      <c r="Y223" s="8"/>
      <c r="AB223" s="229"/>
    </row>
    <row r="224" spans="5:28" s="68" customFormat="1" x14ac:dyDescent="0.25">
      <c r="E224" s="26"/>
      <c r="G224" s="230"/>
      <c r="H224" s="230"/>
      <c r="J224" s="230"/>
      <c r="Q224" s="8"/>
      <c r="R224" s="8"/>
      <c r="S224" s="8"/>
      <c r="T224" s="8"/>
      <c r="U224" s="8"/>
      <c r="V224" s="8"/>
      <c r="W224" s="8"/>
      <c r="X224" s="8"/>
      <c r="Y224" s="8"/>
      <c r="AB224" s="229"/>
    </row>
    <row r="225" spans="5:28" s="68" customFormat="1" x14ac:dyDescent="0.25">
      <c r="E225" s="26"/>
      <c r="G225" s="230"/>
      <c r="H225" s="230"/>
      <c r="J225" s="230"/>
      <c r="Q225" s="8"/>
      <c r="R225" s="8"/>
      <c r="S225" s="8"/>
      <c r="T225" s="8"/>
      <c r="U225" s="8"/>
      <c r="V225" s="8"/>
      <c r="W225" s="8"/>
      <c r="X225" s="8"/>
      <c r="Y225" s="8"/>
      <c r="AB225" s="229"/>
    </row>
    <row r="226" spans="5:28" s="68" customFormat="1" x14ac:dyDescent="0.25">
      <c r="E226" s="26"/>
      <c r="G226" s="230"/>
      <c r="H226" s="230"/>
      <c r="J226" s="230"/>
      <c r="Q226" s="8"/>
      <c r="R226" s="8"/>
      <c r="S226" s="8"/>
      <c r="T226" s="8"/>
      <c r="U226" s="8"/>
      <c r="V226" s="8"/>
      <c r="W226" s="8"/>
      <c r="X226" s="8"/>
      <c r="Y226" s="8"/>
      <c r="AB226" s="229"/>
    </row>
    <row r="227" spans="5:28" s="68" customFormat="1" x14ac:dyDescent="0.25">
      <c r="E227" s="26"/>
      <c r="G227" s="230"/>
      <c r="H227" s="230"/>
      <c r="J227" s="230"/>
      <c r="Q227" s="8"/>
      <c r="R227" s="8"/>
      <c r="S227" s="8"/>
      <c r="T227" s="8"/>
      <c r="U227" s="8"/>
      <c r="V227" s="8"/>
      <c r="W227" s="8"/>
      <c r="X227" s="8"/>
      <c r="Y227" s="8"/>
      <c r="AB227" s="229"/>
    </row>
    <row r="228" spans="5:28" s="68" customFormat="1" x14ac:dyDescent="0.25">
      <c r="E228" s="26"/>
      <c r="G228" s="230"/>
      <c r="H228" s="230"/>
      <c r="J228" s="230"/>
      <c r="Q228" s="8"/>
      <c r="R228" s="8"/>
      <c r="S228" s="8"/>
      <c r="T228" s="8"/>
      <c r="U228" s="8"/>
      <c r="V228" s="8"/>
      <c r="W228" s="8"/>
      <c r="X228" s="8"/>
      <c r="Y228" s="8"/>
      <c r="AB228" s="229"/>
    </row>
    <row r="229" spans="5:28" s="68" customFormat="1" x14ac:dyDescent="0.25">
      <c r="E229" s="26"/>
      <c r="G229" s="230"/>
      <c r="H229" s="230"/>
      <c r="J229" s="230"/>
      <c r="Q229" s="8"/>
      <c r="R229" s="8"/>
      <c r="S229" s="8"/>
      <c r="T229" s="8"/>
      <c r="U229" s="8"/>
      <c r="V229" s="8"/>
      <c r="W229" s="8"/>
      <c r="X229" s="8"/>
      <c r="Y229" s="8"/>
      <c r="AB229" s="229"/>
    </row>
    <row r="230" spans="5:28" s="68" customFormat="1" x14ac:dyDescent="0.25">
      <c r="E230" s="26"/>
      <c r="G230" s="230"/>
      <c r="H230" s="230"/>
      <c r="J230" s="230"/>
      <c r="Q230" s="8"/>
      <c r="R230" s="8"/>
      <c r="S230" s="8"/>
      <c r="T230" s="8"/>
      <c r="U230" s="8"/>
      <c r="V230" s="8"/>
      <c r="W230" s="8"/>
      <c r="X230" s="8"/>
      <c r="Y230" s="8"/>
      <c r="AB230" s="229"/>
    </row>
    <row r="231" spans="5:28" s="68" customFormat="1" x14ac:dyDescent="0.25">
      <c r="E231" s="26"/>
      <c r="G231" s="230"/>
      <c r="H231" s="230"/>
      <c r="J231" s="230"/>
      <c r="Q231" s="8"/>
      <c r="R231" s="8"/>
      <c r="S231" s="8"/>
      <c r="T231" s="8"/>
      <c r="U231" s="8"/>
      <c r="V231" s="8"/>
      <c r="W231" s="8"/>
      <c r="X231" s="8"/>
      <c r="Y231" s="8"/>
      <c r="AB231" s="229"/>
    </row>
    <row r="232" spans="5:28" s="68" customFormat="1" x14ac:dyDescent="0.25">
      <c r="E232" s="26"/>
      <c r="G232" s="230"/>
      <c r="H232" s="230"/>
      <c r="J232" s="230"/>
      <c r="Q232" s="8"/>
      <c r="R232" s="8"/>
      <c r="S232" s="8"/>
      <c r="T232" s="8"/>
      <c r="U232" s="8"/>
      <c r="V232" s="8"/>
      <c r="W232" s="8"/>
      <c r="X232" s="8"/>
      <c r="Y232" s="8"/>
      <c r="AB232" s="229"/>
    </row>
    <row r="233" spans="5:28" s="68" customFormat="1" x14ac:dyDescent="0.25">
      <c r="E233" s="26"/>
      <c r="G233" s="230"/>
      <c r="H233" s="230"/>
      <c r="J233" s="230"/>
      <c r="Q233" s="8"/>
      <c r="R233" s="8"/>
      <c r="S233" s="8"/>
      <c r="T233" s="8"/>
      <c r="U233" s="8"/>
      <c r="V233" s="8"/>
      <c r="W233" s="8"/>
      <c r="X233" s="8"/>
      <c r="Y233" s="8"/>
      <c r="AB233" s="229"/>
    </row>
    <row r="234" spans="5:28" s="68" customFormat="1" x14ac:dyDescent="0.25">
      <c r="E234" s="26"/>
      <c r="G234" s="230"/>
      <c r="H234" s="230"/>
      <c r="J234" s="230"/>
      <c r="Q234" s="8"/>
      <c r="R234" s="8"/>
      <c r="S234" s="8"/>
      <c r="T234" s="8"/>
      <c r="U234" s="8"/>
      <c r="V234" s="8"/>
      <c r="W234" s="8"/>
      <c r="X234" s="8"/>
      <c r="Y234" s="8"/>
      <c r="AB234" s="229"/>
    </row>
    <row r="235" spans="5:28" s="68" customFormat="1" x14ac:dyDescent="0.25">
      <c r="E235" s="26"/>
      <c r="G235" s="230"/>
      <c r="H235" s="230"/>
      <c r="J235" s="230"/>
      <c r="Q235" s="8"/>
      <c r="R235" s="8"/>
      <c r="S235" s="8"/>
      <c r="T235" s="8"/>
      <c r="U235" s="8"/>
      <c r="V235" s="8"/>
      <c r="W235" s="8"/>
      <c r="X235" s="8"/>
      <c r="Y235" s="8"/>
      <c r="AB235" s="229"/>
    </row>
    <row r="236" spans="5:28" s="68" customFormat="1" x14ac:dyDescent="0.25">
      <c r="E236" s="26"/>
      <c r="G236" s="230"/>
      <c r="H236" s="230"/>
      <c r="J236" s="230"/>
      <c r="Q236" s="8"/>
      <c r="R236" s="8"/>
      <c r="S236" s="8"/>
      <c r="T236" s="8"/>
      <c r="U236" s="8"/>
      <c r="V236" s="8"/>
      <c r="W236" s="8"/>
      <c r="X236" s="8"/>
      <c r="Y236" s="8"/>
      <c r="AB236" s="229"/>
    </row>
    <row r="237" spans="5:28" s="68" customFormat="1" x14ac:dyDescent="0.25">
      <c r="E237" s="26"/>
      <c r="G237" s="230"/>
      <c r="H237" s="230"/>
      <c r="J237" s="230"/>
      <c r="Q237" s="8"/>
      <c r="R237" s="8"/>
      <c r="S237" s="8"/>
      <c r="T237" s="8"/>
      <c r="U237" s="8"/>
      <c r="V237" s="8"/>
      <c r="W237" s="8"/>
      <c r="X237" s="8"/>
      <c r="Y237" s="8"/>
      <c r="AB237" s="229"/>
    </row>
    <row r="238" spans="5:28" s="68" customFormat="1" x14ac:dyDescent="0.25">
      <c r="E238" s="26"/>
      <c r="G238" s="230"/>
      <c r="H238" s="230"/>
      <c r="J238" s="230"/>
      <c r="Q238" s="8"/>
      <c r="R238" s="8"/>
      <c r="S238" s="8"/>
      <c r="T238" s="8"/>
      <c r="U238" s="8"/>
      <c r="V238" s="8"/>
      <c r="W238" s="8"/>
      <c r="X238" s="8"/>
      <c r="Y238" s="8"/>
      <c r="AB238" s="229"/>
    </row>
    <row r="239" spans="5:28" s="68" customFormat="1" x14ac:dyDescent="0.25">
      <c r="E239" s="26"/>
      <c r="G239" s="230"/>
      <c r="H239" s="230"/>
      <c r="J239" s="230"/>
      <c r="Q239" s="8"/>
      <c r="R239" s="8"/>
      <c r="S239" s="8"/>
      <c r="T239" s="8"/>
      <c r="U239" s="8"/>
      <c r="V239" s="8"/>
      <c r="W239" s="8"/>
      <c r="X239" s="8"/>
      <c r="Y239" s="8"/>
      <c r="AB239" s="229"/>
    </row>
    <row r="240" spans="5:28" s="68" customFormat="1" x14ac:dyDescent="0.25">
      <c r="E240" s="26"/>
      <c r="G240" s="230"/>
      <c r="H240" s="230"/>
      <c r="J240" s="230"/>
      <c r="Q240" s="8"/>
      <c r="R240" s="8"/>
      <c r="S240" s="8"/>
      <c r="T240" s="8"/>
      <c r="U240" s="8"/>
      <c r="V240" s="8"/>
      <c r="W240" s="8"/>
      <c r="X240" s="8"/>
      <c r="Y240" s="8"/>
      <c r="AB240" s="229"/>
    </row>
    <row r="241" spans="5:28" s="68" customFormat="1" x14ac:dyDescent="0.25">
      <c r="E241" s="26"/>
      <c r="G241" s="230"/>
      <c r="H241" s="230"/>
      <c r="J241" s="230"/>
      <c r="Q241" s="8"/>
      <c r="R241" s="8"/>
      <c r="S241" s="8"/>
      <c r="T241" s="8"/>
      <c r="U241" s="8"/>
      <c r="V241" s="8"/>
      <c r="W241" s="8"/>
      <c r="X241" s="8"/>
      <c r="Y241" s="8"/>
      <c r="AB241" s="229"/>
    </row>
    <row r="242" spans="5:28" s="68" customFormat="1" x14ac:dyDescent="0.25">
      <c r="E242" s="26"/>
      <c r="G242" s="230"/>
      <c r="H242" s="230"/>
      <c r="J242" s="230"/>
      <c r="Q242" s="8"/>
      <c r="R242" s="8"/>
      <c r="S242" s="8"/>
      <c r="T242" s="8"/>
      <c r="U242" s="8"/>
      <c r="V242" s="8"/>
      <c r="W242" s="8"/>
      <c r="X242" s="8"/>
      <c r="Y242" s="8"/>
      <c r="AB242" s="229"/>
    </row>
    <row r="243" spans="5:28" s="68" customFormat="1" x14ac:dyDescent="0.25">
      <c r="E243" s="26"/>
      <c r="G243" s="230"/>
      <c r="H243" s="230"/>
      <c r="J243" s="230"/>
      <c r="Q243" s="8"/>
      <c r="R243" s="8"/>
      <c r="S243" s="8"/>
      <c r="T243" s="8"/>
      <c r="U243" s="8"/>
      <c r="V243" s="8"/>
      <c r="W243" s="8"/>
      <c r="X243" s="8"/>
      <c r="Y243" s="8"/>
      <c r="AB243" s="229"/>
    </row>
    <row r="244" spans="5:28" s="68" customFormat="1" x14ac:dyDescent="0.25">
      <c r="E244" s="26"/>
      <c r="G244" s="230"/>
      <c r="H244" s="230"/>
      <c r="J244" s="230"/>
      <c r="Q244" s="8"/>
      <c r="R244" s="8"/>
      <c r="S244" s="8"/>
      <c r="T244" s="8"/>
      <c r="U244" s="8"/>
      <c r="V244" s="8"/>
      <c r="W244" s="8"/>
      <c r="X244" s="8"/>
      <c r="Y244" s="8"/>
      <c r="AB244" s="229"/>
    </row>
    <row r="245" spans="5:28" s="68" customFormat="1" x14ac:dyDescent="0.25">
      <c r="E245" s="26"/>
      <c r="G245" s="230"/>
      <c r="H245" s="230"/>
      <c r="J245" s="230"/>
      <c r="Q245" s="8"/>
      <c r="R245" s="8"/>
      <c r="S245" s="8"/>
      <c r="T245" s="8"/>
      <c r="U245" s="8"/>
      <c r="V245" s="8"/>
      <c r="W245" s="8"/>
      <c r="X245" s="8"/>
      <c r="Y245" s="8"/>
      <c r="AB245" s="229"/>
    </row>
    <row r="246" spans="5:28" s="68" customFormat="1" x14ac:dyDescent="0.25">
      <c r="E246" s="26"/>
      <c r="G246" s="230"/>
      <c r="H246" s="230"/>
      <c r="J246" s="230"/>
      <c r="Q246" s="8"/>
      <c r="R246" s="8"/>
      <c r="S246" s="8"/>
      <c r="T246" s="8"/>
      <c r="U246" s="8"/>
      <c r="V246" s="8"/>
      <c r="W246" s="8"/>
      <c r="X246" s="8"/>
      <c r="Y246" s="8"/>
      <c r="AB246" s="229"/>
    </row>
    <row r="247" spans="5:28" s="68" customFormat="1" x14ac:dyDescent="0.25">
      <c r="E247" s="26"/>
      <c r="G247" s="230"/>
      <c r="H247" s="230"/>
      <c r="J247" s="230"/>
      <c r="Q247" s="8"/>
      <c r="R247" s="8"/>
      <c r="S247" s="8"/>
      <c r="T247" s="8"/>
      <c r="U247" s="8"/>
      <c r="V247" s="8"/>
      <c r="W247" s="8"/>
      <c r="X247" s="8"/>
      <c r="Y247" s="8"/>
      <c r="AB247" s="229"/>
    </row>
    <row r="248" spans="5:28" s="68" customFormat="1" x14ac:dyDescent="0.25">
      <c r="E248" s="26"/>
      <c r="G248" s="230"/>
      <c r="H248" s="230"/>
      <c r="J248" s="230"/>
      <c r="Q248" s="8"/>
      <c r="R248" s="8"/>
      <c r="S248" s="8"/>
      <c r="T248" s="8"/>
      <c r="U248" s="8"/>
      <c r="V248" s="8"/>
      <c r="W248" s="8"/>
      <c r="X248" s="8"/>
      <c r="Y248" s="8"/>
      <c r="AB248" s="229"/>
    </row>
  </sheetData>
  <autoFilter ref="A2:AQ2">
    <filterColumn colId="10" showButton="0"/>
  </autoFilter>
  <mergeCells count="302">
    <mergeCell ref="A3:A64"/>
    <mergeCell ref="B3:B64"/>
    <mergeCell ref="C3:C20"/>
    <mergeCell ref="D3:D6"/>
    <mergeCell ref="E3:E6"/>
    <mergeCell ref="F3:F6"/>
    <mergeCell ref="AB3:AB64"/>
    <mergeCell ref="J5:J6"/>
    <mergeCell ref="I3:I6"/>
    <mergeCell ref="J3:J4"/>
    <mergeCell ref="V3:V6"/>
    <mergeCell ref="W3:W6"/>
    <mergeCell ref="X9:X10"/>
    <mergeCell ref="Y9:Y10"/>
    <mergeCell ref="AA9:AA10"/>
    <mergeCell ref="E11:E12"/>
    <mergeCell ref="F11:F12"/>
    <mergeCell ref="G11:G12"/>
    <mergeCell ref="H11:H12"/>
    <mergeCell ref="I11:I12"/>
    <mergeCell ref="J11:J12"/>
    <mergeCell ref="W9:W10"/>
    <mergeCell ref="I7:I8"/>
    <mergeCell ref="J7:J8"/>
    <mergeCell ref="Q69:U69"/>
    <mergeCell ref="B1:C1"/>
    <mergeCell ref="E1:AB1"/>
    <mergeCell ref="K2:L2"/>
    <mergeCell ref="X3:X6"/>
    <mergeCell ref="AA7:AA8"/>
    <mergeCell ref="D9:D12"/>
    <mergeCell ref="E9:E10"/>
    <mergeCell ref="F9:F10"/>
    <mergeCell ref="G9:G10"/>
    <mergeCell ref="H9:H10"/>
    <mergeCell ref="I9:I10"/>
    <mergeCell ref="J9:J10"/>
    <mergeCell ref="V9:V10"/>
    <mergeCell ref="D7:D8"/>
    <mergeCell ref="E7:E8"/>
    <mergeCell ref="F7:F8"/>
    <mergeCell ref="G7:G8"/>
    <mergeCell ref="H7:H8"/>
    <mergeCell ref="H3:H6"/>
    <mergeCell ref="G3:G6"/>
    <mergeCell ref="Y3:Y6"/>
    <mergeCell ref="AA3:AA6"/>
    <mergeCell ref="Y7:Y8"/>
    <mergeCell ref="V7:V8"/>
    <mergeCell ref="W7:W8"/>
    <mergeCell ref="X7:X8"/>
    <mergeCell ref="V11:V12"/>
    <mergeCell ref="W11:W12"/>
    <mergeCell ref="X11:X12"/>
    <mergeCell ref="Y11:Y12"/>
    <mergeCell ref="AA11:AA20"/>
    <mergeCell ref="W15:W18"/>
    <mergeCell ref="X15:X18"/>
    <mergeCell ref="Y15:Y18"/>
    <mergeCell ref="W13:W14"/>
    <mergeCell ref="X13:X14"/>
    <mergeCell ref="Y13:Y14"/>
    <mergeCell ref="V19:V20"/>
    <mergeCell ref="W19:W20"/>
    <mergeCell ref="X19:X20"/>
    <mergeCell ref="Y19:Y20"/>
    <mergeCell ref="Z3:Z8"/>
    <mergeCell ref="Z9:Z10"/>
    <mergeCell ref="Z11:Z20"/>
    <mergeCell ref="J19:J20"/>
    <mergeCell ref="I15:I18"/>
    <mergeCell ref="J15:J16"/>
    <mergeCell ref="V15:V18"/>
    <mergeCell ref="J13:J14"/>
    <mergeCell ref="V13:V14"/>
    <mergeCell ref="E19:E20"/>
    <mergeCell ref="F19:F20"/>
    <mergeCell ref="G19:G20"/>
    <mergeCell ref="H19:H20"/>
    <mergeCell ref="D13:D14"/>
    <mergeCell ref="E13:E14"/>
    <mergeCell ref="F13:F14"/>
    <mergeCell ref="G13:G14"/>
    <mergeCell ref="H13:H14"/>
    <mergeCell ref="I13:I14"/>
    <mergeCell ref="D15:D20"/>
    <mergeCell ref="E15:E18"/>
    <mergeCell ref="F15:F18"/>
    <mergeCell ref="G15:G18"/>
    <mergeCell ref="H15:H18"/>
    <mergeCell ref="I19:I20"/>
    <mergeCell ref="AA21:AA26"/>
    <mergeCell ref="D23:D24"/>
    <mergeCell ref="E23:E24"/>
    <mergeCell ref="F23:F24"/>
    <mergeCell ref="G23:G24"/>
    <mergeCell ref="J17:J18"/>
    <mergeCell ref="F27:F28"/>
    <mergeCell ref="G27:G28"/>
    <mergeCell ref="X21:X22"/>
    <mergeCell ref="Y21:Y22"/>
    <mergeCell ref="X23:X24"/>
    <mergeCell ref="Y23:Y24"/>
    <mergeCell ref="D25:D26"/>
    <mergeCell ref="E25:E26"/>
    <mergeCell ref="F25:F26"/>
    <mergeCell ref="G25:G26"/>
    <mergeCell ref="H25:H26"/>
    <mergeCell ref="D21:D22"/>
    <mergeCell ref="H23:H24"/>
    <mergeCell ref="I23:I24"/>
    <mergeCell ref="J23:J24"/>
    <mergeCell ref="V23:V24"/>
    <mergeCell ref="W23:W24"/>
    <mergeCell ref="I21:I22"/>
    <mergeCell ref="J21:J22"/>
    <mergeCell ref="V21:V22"/>
    <mergeCell ref="W21:W22"/>
    <mergeCell ref="V31:V36"/>
    <mergeCell ref="W31:W36"/>
    <mergeCell ref="X31:X36"/>
    <mergeCell ref="Y27:Y28"/>
    <mergeCell ref="J25:J26"/>
    <mergeCell ref="C21:C26"/>
    <mergeCell ref="E21:E22"/>
    <mergeCell ref="F21:F22"/>
    <mergeCell ref="G21:G22"/>
    <mergeCell ref="H21:H22"/>
    <mergeCell ref="H27:H28"/>
    <mergeCell ref="I27:I28"/>
    <mergeCell ref="J27:J28"/>
    <mergeCell ref="V27:V28"/>
    <mergeCell ref="W27:W28"/>
    <mergeCell ref="X27:X28"/>
    <mergeCell ref="I25:I26"/>
    <mergeCell ref="V25:V26"/>
    <mergeCell ref="W25:W26"/>
    <mergeCell ref="X25:X26"/>
    <mergeCell ref="Y25:Y26"/>
    <mergeCell ref="C27:C36"/>
    <mergeCell ref="D27:D28"/>
    <mergeCell ref="E27:E28"/>
    <mergeCell ref="D29:D30"/>
    <mergeCell ref="E29:E30"/>
    <mergeCell ref="F29:F30"/>
    <mergeCell ref="G29:G30"/>
    <mergeCell ref="H29:H30"/>
    <mergeCell ref="I29:I30"/>
    <mergeCell ref="D31:D36"/>
    <mergeCell ref="E31:E36"/>
    <mergeCell ref="F31:F36"/>
    <mergeCell ref="G31:G36"/>
    <mergeCell ref="H31:H36"/>
    <mergeCell ref="I31:I36"/>
    <mergeCell ref="I39:I42"/>
    <mergeCell ref="Y31:Y36"/>
    <mergeCell ref="J33:J34"/>
    <mergeCell ref="J35:J36"/>
    <mergeCell ref="X39:X42"/>
    <mergeCell ref="Y39:Y42"/>
    <mergeCell ref="AA39:AA42"/>
    <mergeCell ref="J41:J42"/>
    <mergeCell ref="J39:J40"/>
    <mergeCell ref="V39:V42"/>
    <mergeCell ref="W39:W42"/>
    <mergeCell ref="I37:I38"/>
    <mergeCell ref="J37:J38"/>
    <mergeCell ref="V37:V38"/>
    <mergeCell ref="W37:W38"/>
    <mergeCell ref="X37:X38"/>
    <mergeCell ref="Y37:Y38"/>
    <mergeCell ref="AA27:AA38"/>
    <mergeCell ref="J29:J30"/>
    <mergeCell ref="V29:V30"/>
    <mergeCell ref="W29:W30"/>
    <mergeCell ref="X29:X30"/>
    <mergeCell ref="Y29:Y30"/>
    <mergeCell ref="J31:J32"/>
    <mergeCell ref="C37:C42"/>
    <mergeCell ref="D37:D38"/>
    <mergeCell ref="E37:E38"/>
    <mergeCell ref="F37:F38"/>
    <mergeCell ref="G37:G38"/>
    <mergeCell ref="H37:H38"/>
    <mergeCell ref="C43:C48"/>
    <mergeCell ref="D43:D44"/>
    <mergeCell ref="E43:E44"/>
    <mergeCell ref="F43:F44"/>
    <mergeCell ref="G43:G44"/>
    <mergeCell ref="H43:H44"/>
    <mergeCell ref="D39:D42"/>
    <mergeCell ref="E39:E42"/>
    <mergeCell ref="F39:F42"/>
    <mergeCell ref="G39:G42"/>
    <mergeCell ref="H39:H42"/>
    <mergeCell ref="AA43:AA44"/>
    <mergeCell ref="D45:D48"/>
    <mergeCell ref="E45:E48"/>
    <mergeCell ref="F45:F48"/>
    <mergeCell ref="G45:G48"/>
    <mergeCell ref="H45:H48"/>
    <mergeCell ref="I45:I48"/>
    <mergeCell ref="J45:J46"/>
    <mergeCell ref="V45:V48"/>
    <mergeCell ref="W45:W48"/>
    <mergeCell ref="AA45:AA58"/>
    <mergeCell ref="I49:I50"/>
    <mergeCell ref="J49:J50"/>
    <mergeCell ref="V49:V50"/>
    <mergeCell ref="W49:W50"/>
    <mergeCell ref="X49:X50"/>
    <mergeCell ref="Y49:Y50"/>
    <mergeCell ref="J57:J58"/>
    <mergeCell ref="Z45:Z64"/>
    <mergeCell ref="I43:I44"/>
    <mergeCell ref="J43:J44"/>
    <mergeCell ref="V43:V44"/>
    <mergeCell ref="W43:W44"/>
    <mergeCell ref="X43:X44"/>
    <mergeCell ref="Y43:Y44"/>
    <mergeCell ref="J53:J54"/>
    <mergeCell ref="X45:X48"/>
    <mergeCell ref="Y45:Y48"/>
    <mergeCell ref="J47:J48"/>
    <mergeCell ref="V51:V52"/>
    <mergeCell ref="W51:W52"/>
    <mergeCell ref="X51:X52"/>
    <mergeCell ref="Y51:Y52"/>
    <mergeCell ref="V57:V58"/>
    <mergeCell ref="W57:W58"/>
    <mergeCell ref="C59:C64"/>
    <mergeCell ref="D59:D62"/>
    <mergeCell ref="E59:E60"/>
    <mergeCell ref="F59:F60"/>
    <mergeCell ref="G59:G60"/>
    <mergeCell ref="H59:H60"/>
    <mergeCell ref="I59:I60"/>
    <mergeCell ref="H55:H58"/>
    <mergeCell ref="J51:J52"/>
    <mergeCell ref="C49:C54"/>
    <mergeCell ref="D49:D54"/>
    <mergeCell ref="E49:E50"/>
    <mergeCell ref="F49:F50"/>
    <mergeCell ref="G49:G50"/>
    <mergeCell ref="H49:H50"/>
    <mergeCell ref="C55:C58"/>
    <mergeCell ref="D55:D58"/>
    <mergeCell ref="E55:E58"/>
    <mergeCell ref="F55:F58"/>
    <mergeCell ref="G55:G58"/>
    <mergeCell ref="E51:E52"/>
    <mergeCell ref="F51:F52"/>
    <mergeCell ref="G51:G52"/>
    <mergeCell ref="H51:H52"/>
    <mergeCell ref="H53:H54"/>
    <mergeCell ref="I51:I52"/>
    <mergeCell ref="AC39:AC42"/>
    <mergeCell ref="D63:D64"/>
    <mergeCell ref="E63:E64"/>
    <mergeCell ref="F63:F64"/>
    <mergeCell ref="G63:G64"/>
    <mergeCell ref="H63:H64"/>
    <mergeCell ref="I63:I64"/>
    <mergeCell ref="J59:J60"/>
    <mergeCell ref="V59:V60"/>
    <mergeCell ref="I55:I58"/>
    <mergeCell ref="J55:J56"/>
    <mergeCell ref="V55:V56"/>
    <mergeCell ref="W55:W56"/>
    <mergeCell ref="W59:W60"/>
    <mergeCell ref="I61:I62"/>
    <mergeCell ref="J61:J62"/>
    <mergeCell ref="Y57:Y58"/>
    <mergeCell ref="X57:X58"/>
    <mergeCell ref="V53:V54"/>
    <mergeCell ref="W53:W54"/>
    <mergeCell ref="X53:X54"/>
    <mergeCell ref="Y53:Y54"/>
    <mergeCell ref="I53:I54"/>
    <mergeCell ref="Z43:Z44"/>
    <mergeCell ref="Z21:Z42"/>
    <mergeCell ref="Y61:Y62"/>
    <mergeCell ref="AA59:AA64"/>
    <mergeCell ref="E61:E62"/>
    <mergeCell ref="F61:F62"/>
    <mergeCell ref="G61:G62"/>
    <mergeCell ref="H61:H62"/>
    <mergeCell ref="X59:X60"/>
    <mergeCell ref="Y59:Y60"/>
    <mergeCell ref="J63:J64"/>
    <mergeCell ref="V63:V64"/>
    <mergeCell ref="W63:W64"/>
    <mergeCell ref="X63:X64"/>
    <mergeCell ref="Y63:Y64"/>
    <mergeCell ref="V61:V62"/>
    <mergeCell ref="W61:W62"/>
    <mergeCell ref="X61:X62"/>
    <mergeCell ref="X55:X56"/>
    <mergeCell ref="Y55:Y56"/>
    <mergeCell ref="E53:E54"/>
    <mergeCell ref="F53:F54"/>
    <mergeCell ref="G53:G54"/>
  </mergeCells>
  <conditionalFormatting sqref="Q71:T71">
    <cfRule type="iconSet" priority="1">
      <iconSet iconSet="3Symbols">
        <cfvo type="percent" val="0"/>
        <cfvo type="percent" val="33"/>
        <cfvo type="percent" val="67"/>
      </iconSet>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O182"/>
  <sheetViews>
    <sheetView topLeftCell="D85" zoomScale="70" zoomScaleNormal="70" zoomScaleSheetLayoutView="70" workbookViewId="0">
      <selection activeCell="F3" sqref="F3:F90"/>
    </sheetView>
  </sheetViews>
  <sheetFormatPr baseColWidth="10" defaultColWidth="12.42578125" defaultRowHeight="15.75" x14ac:dyDescent="0.25"/>
  <cols>
    <col min="1" max="1" width="10.42578125" style="26" customWidth="1"/>
    <col min="2" max="2" width="20.140625" style="26" customWidth="1"/>
    <col min="3" max="3" width="27.7109375" style="26" customWidth="1"/>
    <col min="4" max="4" width="21.85546875" style="26" customWidth="1"/>
    <col min="5" max="5" width="22.5703125" style="26" customWidth="1"/>
    <col min="6" max="6" width="9.85546875" style="26" customWidth="1"/>
    <col min="7" max="7" width="11.5703125" style="27" customWidth="1"/>
    <col min="8" max="8" width="20.5703125" style="27" customWidth="1"/>
    <col min="9" max="9" width="11.5703125" style="26" customWidth="1"/>
    <col min="10" max="10" width="37.5703125" style="27" customWidth="1"/>
    <col min="11" max="11" width="12.42578125" style="26"/>
    <col min="12" max="12" width="5.28515625" style="26" customWidth="1"/>
    <col min="13" max="13" width="9.7109375" style="26" customWidth="1"/>
    <col min="14" max="14" width="9.28515625" style="26" customWidth="1"/>
    <col min="15" max="15" width="10.140625" style="26" customWidth="1"/>
    <col min="16" max="16" width="10" style="26" customWidth="1"/>
    <col min="17" max="17" width="10" style="8" customWidth="1"/>
    <col min="18" max="18" width="10.42578125" style="8" bestFit="1" customWidth="1"/>
    <col min="19" max="25" width="10" style="8" customWidth="1"/>
    <col min="26" max="26" width="12.42578125" style="68"/>
    <col min="27" max="27" width="18.7109375" style="68" customWidth="1"/>
    <col min="28" max="28" width="16.7109375" style="68" customWidth="1"/>
    <col min="29" max="41" width="12.42578125" style="68"/>
    <col min="42" max="16384" width="12.42578125" style="26"/>
  </cols>
  <sheetData>
    <row r="1" spans="1:28" ht="39.4" customHeight="1" x14ac:dyDescent="0.25">
      <c r="A1" s="56" t="s">
        <v>1</v>
      </c>
      <c r="B1" s="435" t="s">
        <v>2</v>
      </c>
      <c r="C1" s="435"/>
      <c r="D1" s="56" t="s">
        <v>412</v>
      </c>
      <c r="E1" s="436">
        <v>2023</v>
      </c>
      <c r="F1" s="437"/>
      <c r="G1" s="437"/>
      <c r="H1" s="437"/>
      <c r="I1" s="437"/>
      <c r="J1" s="437"/>
      <c r="K1" s="437"/>
      <c r="L1" s="437"/>
      <c r="M1" s="437"/>
      <c r="N1" s="437"/>
      <c r="O1" s="437"/>
      <c r="P1" s="437"/>
      <c r="Q1" s="437"/>
      <c r="R1" s="437"/>
      <c r="S1" s="437"/>
      <c r="T1" s="437"/>
      <c r="U1" s="437"/>
      <c r="V1" s="437"/>
      <c r="W1" s="437"/>
      <c r="X1" s="437"/>
      <c r="Y1" s="437"/>
      <c r="Z1" s="437"/>
      <c r="AA1" s="437"/>
      <c r="AB1" s="438"/>
    </row>
    <row r="2" spans="1:28" ht="66" customHeight="1" x14ac:dyDescent="0.25">
      <c r="A2" s="57" t="s">
        <v>4</v>
      </c>
      <c r="B2" s="71" t="s">
        <v>5</v>
      </c>
      <c r="C2" s="71" t="s">
        <v>286</v>
      </c>
      <c r="D2" s="58" t="s">
        <v>287</v>
      </c>
      <c r="E2" s="72" t="s">
        <v>8</v>
      </c>
      <c r="F2" s="28" t="s">
        <v>288</v>
      </c>
      <c r="G2" s="73" t="s">
        <v>10</v>
      </c>
      <c r="H2" s="73" t="s">
        <v>11</v>
      </c>
      <c r="I2" s="74" t="s">
        <v>12</v>
      </c>
      <c r="J2" s="73" t="s">
        <v>13</v>
      </c>
      <c r="K2" s="565" t="s">
        <v>14</v>
      </c>
      <c r="L2" s="565"/>
      <c r="M2" s="75">
        <v>44986</v>
      </c>
      <c r="N2" s="75">
        <v>45078</v>
      </c>
      <c r="O2" s="75">
        <v>45170</v>
      </c>
      <c r="P2" s="75">
        <v>45261</v>
      </c>
      <c r="Q2" s="148" t="s">
        <v>15</v>
      </c>
      <c r="R2" s="148" t="s">
        <v>16</v>
      </c>
      <c r="S2" s="148" t="s">
        <v>17</v>
      </c>
      <c r="T2" s="148" t="s">
        <v>18</v>
      </c>
      <c r="U2" s="148" t="s">
        <v>19</v>
      </c>
      <c r="V2" s="148" t="s">
        <v>20</v>
      </c>
      <c r="W2" s="148" t="s">
        <v>21</v>
      </c>
      <c r="X2" s="148" t="s">
        <v>22</v>
      </c>
      <c r="Y2" s="148" t="s">
        <v>23</v>
      </c>
      <c r="Z2" s="97" t="s">
        <v>149</v>
      </c>
      <c r="AA2" s="98" t="s">
        <v>25</v>
      </c>
      <c r="AB2" s="99" t="s">
        <v>26</v>
      </c>
    </row>
    <row r="3" spans="1:28" ht="49.9" customHeight="1" x14ac:dyDescent="0.25">
      <c r="A3" s="545"/>
      <c r="B3" s="546" t="s">
        <v>413</v>
      </c>
      <c r="C3" s="549" t="s">
        <v>414</v>
      </c>
      <c r="D3" s="540" t="s">
        <v>415</v>
      </c>
      <c r="E3" s="540" t="s">
        <v>416</v>
      </c>
      <c r="F3" s="550">
        <v>52</v>
      </c>
      <c r="G3" s="541" t="s">
        <v>417</v>
      </c>
      <c r="H3" s="541" t="s">
        <v>418</v>
      </c>
      <c r="I3" s="539">
        <f>W3</f>
        <v>0.25</v>
      </c>
      <c r="J3" s="556" t="s">
        <v>419</v>
      </c>
      <c r="K3" s="177">
        <v>0.25</v>
      </c>
      <c r="L3" s="59" t="s">
        <v>35</v>
      </c>
      <c r="M3" s="60">
        <v>0.05</v>
      </c>
      <c r="N3" s="60">
        <v>1</v>
      </c>
      <c r="O3" s="60">
        <v>1</v>
      </c>
      <c r="P3" s="60">
        <v>1</v>
      </c>
      <c r="Q3" s="6">
        <f t="shared" ref="Q3:Q34" si="0">+SUM(M3:M3)*K3</f>
        <v>1.2500000000000001E-2</v>
      </c>
      <c r="R3" s="6">
        <f t="shared" ref="R3:R34" si="1">+SUM(N3:N3)*K3</f>
        <v>0.25</v>
      </c>
      <c r="S3" s="6">
        <f t="shared" ref="S3:S34" si="2">+SUM(O3:O3)*K3</f>
        <v>0.25</v>
      </c>
      <c r="T3" s="6">
        <f t="shared" ref="T3:T34" si="3">+SUM(P3:P3)*K3</f>
        <v>0.25</v>
      </c>
      <c r="U3" s="149">
        <f t="shared" ref="U3:U34" si="4">+MAX(Q3:T3)</f>
        <v>0.25</v>
      </c>
      <c r="V3" s="309">
        <f>+Q4+Q6+Q8</f>
        <v>1.2500000000000001E-2</v>
      </c>
      <c r="W3" s="309">
        <f>+R4+R6+R8</f>
        <v>0.25</v>
      </c>
      <c r="X3" s="309">
        <f>+S4+S6+S8</f>
        <v>0</v>
      </c>
      <c r="Y3" s="309">
        <f>+T4+T6+T8</f>
        <v>0</v>
      </c>
      <c r="Z3" s="558" t="s">
        <v>329</v>
      </c>
      <c r="AA3" s="561" t="s">
        <v>420</v>
      </c>
      <c r="AB3" s="553" t="s">
        <v>421</v>
      </c>
    </row>
    <row r="4" spans="1:28" ht="49.9" customHeight="1" x14ac:dyDescent="0.25">
      <c r="A4" s="545"/>
      <c r="B4" s="547"/>
      <c r="C4" s="549"/>
      <c r="D4" s="540"/>
      <c r="E4" s="540"/>
      <c r="F4" s="551"/>
      <c r="G4" s="541"/>
      <c r="H4" s="541"/>
      <c r="I4" s="540"/>
      <c r="J4" s="556"/>
      <c r="K4" s="182">
        <v>0.25</v>
      </c>
      <c r="L4" s="181" t="s">
        <v>39</v>
      </c>
      <c r="M4" s="183">
        <v>0.05</v>
      </c>
      <c r="N4" s="183">
        <v>1</v>
      </c>
      <c r="O4" s="183">
        <v>0</v>
      </c>
      <c r="P4" s="183">
        <v>0</v>
      </c>
      <c r="Q4" s="165">
        <f t="shared" si="0"/>
        <v>1.2500000000000001E-2</v>
      </c>
      <c r="R4" s="165">
        <f t="shared" si="1"/>
        <v>0.25</v>
      </c>
      <c r="S4" s="165">
        <f t="shared" si="2"/>
        <v>0</v>
      </c>
      <c r="T4" s="165">
        <f t="shared" si="3"/>
        <v>0</v>
      </c>
      <c r="U4" s="166">
        <f t="shared" si="4"/>
        <v>0.25</v>
      </c>
      <c r="V4" s="310"/>
      <c r="W4" s="310"/>
      <c r="X4" s="310"/>
      <c r="Y4" s="310"/>
      <c r="Z4" s="559"/>
      <c r="AA4" s="562"/>
      <c r="AB4" s="554"/>
    </row>
    <row r="5" spans="1:28" ht="49.9" customHeight="1" x14ac:dyDescent="0.25">
      <c r="A5" s="545"/>
      <c r="B5" s="547"/>
      <c r="C5" s="549"/>
      <c r="D5" s="540"/>
      <c r="E5" s="540"/>
      <c r="F5" s="551"/>
      <c r="G5" s="541"/>
      <c r="H5" s="541"/>
      <c r="I5" s="540"/>
      <c r="J5" s="556" t="s">
        <v>422</v>
      </c>
      <c r="K5" s="178">
        <v>0.25</v>
      </c>
      <c r="L5" s="59" t="s">
        <v>35</v>
      </c>
      <c r="M5" s="61">
        <v>0</v>
      </c>
      <c r="N5" s="61">
        <v>0.1</v>
      </c>
      <c r="O5" s="61">
        <v>0.8</v>
      </c>
      <c r="P5" s="61">
        <v>1</v>
      </c>
      <c r="Q5" s="6">
        <f t="shared" si="0"/>
        <v>0</v>
      </c>
      <c r="R5" s="6">
        <f t="shared" si="1"/>
        <v>2.5000000000000001E-2</v>
      </c>
      <c r="S5" s="6">
        <f t="shared" si="2"/>
        <v>0.2</v>
      </c>
      <c r="T5" s="6">
        <f t="shared" si="3"/>
        <v>0.25</v>
      </c>
      <c r="U5" s="149">
        <f t="shared" si="4"/>
        <v>0.25</v>
      </c>
      <c r="V5" s="310"/>
      <c r="W5" s="310"/>
      <c r="X5" s="310"/>
      <c r="Y5" s="310"/>
      <c r="Z5" s="559"/>
      <c r="AA5" s="562"/>
      <c r="AB5" s="554"/>
    </row>
    <row r="6" spans="1:28" ht="49.9" customHeight="1" x14ac:dyDescent="0.25">
      <c r="A6" s="545"/>
      <c r="B6" s="547"/>
      <c r="C6" s="549"/>
      <c r="D6" s="540"/>
      <c r="E6" s="540"/>
      <c r="F6" s="551"/>
      <c r="G6" s="541"/>
      <c r="H6" s="541"/>
      <c r="I6" s="540"/>
      <c r="J6" s="556"/>
      <c r="K6" s="184">
        <v>0.25</v>
      </c>
      <c r="L6" s="181" t="s">
        <v>39</v>
      </c>
      <c r="M6" s="183">
        <v>0</v>
      </c>
      <c r="N6" s="183">
        <v>0</v>
      </c>
      <c r="O6" s="183">
        <v>0</v>
      </c>
      <c r="P6" s="183">
        <v>0</v>
      </c>
      <c r="Q6" s="165">
        <f t="shared" si="0"/>
        <v>0</v>
      </c>
      <c r="R6" s="165">
        <f t="shared" si="1"/>
        <v>0</v>
      </c>
      <c r="S6" s="165">
        <f t="shared" si="2"/>
        <v>0</v>
      </c>
      <c r="T6" s="165">
        <f t="shared" si="3"/>
        <v>0</v>
      </c>
      <c r="U6" s="166">
        <f t="shared" si="4"/>
        <v>0</v>
      </c>
      <c r="V6" s="310"/>
      <c r="W6" s="310"/>
      <c r="X6" s="310"/>
      <c r="Y6" s="310"/>
      <c r="Z6" s="559"/>
      <c r="AA6" s="562"/>
      <c r="AB6" s="554"/>
    </row>
    <row r="7" spans="1:28" ht="49.9" customHeight="1" x14ac:dyDescent="0.25">
      <c r="A7" s="545"/>
      <c r="B7" s="547"/>
      <c r="C7" s="549"/>
      <c r="D7" s="540"/>
      <c r="E7" s="540"/>
      <c r="F7" s="551"/>
      <c r="G7" s="541"/>
      <c r="H7" s="541"/>
      <c r="I7" s="540"/>
      <c r="J7" s="556" t="s">
        <v>423</v>
      </c>
      <c r="K7" s="177">
        <v>0.5</v>
      </c>
      <c r="L7" s="59" t="s">
        <v>35</v>
      </c>
      <c r="M7" s="61">
        <v>0</v>
      </c>
      <c r="N7" s="61">
        <v>0</v>
      </c>
      <c r="O7" s="61">
        <v>0</v>
      </c>
      <c r="P7" s="61">
        <v>1</v>
      </c>
      <c r="Q7" s="6">
        <f t="shared" si="0"/>
        <v>0</v>
      </c>
      <c r="R7" s="6">
        <f t="shared" si="1"/>
        <v>0</v>
      </c>
      <c r="S7" s="6">
        <f t="shared" si="2"/>
        <v>0</v>
      </c>
      <c r="T7" s="6">
        <f t="shared" si="3"/>
        <v>0.5</v>
      </c>
      <c r="U7" s="149">
        <f t="shared" si="4"/>
        <v>0.5</v>
      </c>
      <c r="V7" s="310"/>
      <c r="W7" s="310"/>
      <c r="X7" s="310"/>
      <c r="Y7" s="310"/>
      <c r="Z7" s="559"/>
      <c r="AA7" s="562"/>
      <c r="AB7" s="554"/>
    </row>
    <row r="8" spans="1:28" ht="49.9" customHeight="1" x14ac:dyDescent="0.25">
      <c r="A8" s="545"/>
      <c r="B8" s="547"/>
      <c r="C8" s="549"/>
      <c r="D8" s="540"/>
      <c r="E8" s="540"/>
      <c r="F8" s="552"/>
      <c r="G8" s="541"/>
      <c r="H8" s="541"/>
      <c r="I8" s="540"/>
      <c r="J8" s="556"/>
      <c r="K8" s="182">
        <v>0.5</v>
      </c>
      <c r="L8" s="181" t="s">
        <v>39</v>
      </c>
      <c r="M8" s="183">
        <v>0</v>
      </c>
      <c r="N8" s="183">
        <v>0</v>
      </c>
      <c r="O8" s="183">
        <v>0</v>
      </c>
      <c r="P8" s="183">
        <v>0</v>
      </c>
      <c r="Q8" s="165">
        <f t="shared" si="0"/>
        <v>0</v>
      </c>
      <c r="R8" s="165">
        <f t="shared" si="1"/>
        <v>0</v>
      </c>
      <c r="S8" s="165">
        <f t="shared" si="2"/>
        <v>0</v>
      </c>
      <c r="T8" s="165">
        <f t="shared" si="3"/>
        <v>0</v>
      </c>
      <c r="U8" s="166">
        <f t="shared" si="4"/>
        <v>0</v>
      </c>
      <c r="V8" s="311"/>
      <c r="W8" s="311"/>
      <c r="X8" s="311"/>
      <c r="Y8" s="311"/>
      <c r="Z8" s="559"/>
      <c r="AA8" s="562"/>
      <c r="AB8" s="554"/>
    </row>
    <row r="9" spans="1:28" ht="49.9" customHeight="1" x14ac:dyDescent="0.25">
      <c r="A9" s="545"/>
      <c r="B9" s="547"/>
      <c r="C9" s="549"/>
      <c r="D9" s="541" t="s">
        <v>424</v>
      </c>
      <c r="E9" s="541" t="s">
        <v>425</v>
      </c>
      <c r="F9" s="542">
        <v>53</v>
      </c>
      <c r="G9" s="541" t="s">
        <v>426</v>
      </c>
      <c r="H9" s="541" t="s">
        <v>418</v>
      </c>
      <c r="I9" s="539">
        <f>W9</f>
        <v>0.1</v>
      </c>
      <c r="J9" s="557" t="s">
        <v>427</v>
      </c>
      <c r="K9" s="154">
        <v>0.2</v>
      </c>
      <c r="L9" s="62" t="s">
        <v>35</v>
      </c>
      <c r="M9" s="63">
        <v>0.2</v>
      </c>
      <c r="N9" s="63">
        <v>0.8</v>
      </c>
      <c r="O9" s="63">
        <v>1</v>
      </c>
      <c r="P9" s="63">
        <v>1</v>
      </c>
      <c r="Q9" s="6">
        <f t="shared" si="0"/>
        <v>4.0000000000000008E-2</v>
      </c>
      <c r="R9" s="6">
        <f t="shared" si="1"/>
        <v>0.16000000000000003</v>
      </c>
      <c r="S9" s="6">
        <f t="shared" si="2"/>
        <v>0.2</v>
      </c>
      <c r="T9" s="6">
        <f t="shared" si="3"/>
        <v>0.2</v>
      </c>
      <c r="U9" s="149">
        <f t="shared" si="4"/>
        <v>0.2</v>
      </c>
      <c r="V9" s="309">
        <f>+Q10+Q12+Q14</f>
        <v>2.0000000000000004E-2</v>
      </c>
      <c r="W9" s="309">
        <f>+R10+R12+R14</f>
        <v>0.1</v>
      </c>
      <c r="X9" s="309">
        <f>+S10+S12+S14</f>
        <v>0</v>
      </c>
      <c r="Y9" s="309">
        <f>+T10+T12+T14</f>
        <v>0</v>
      </c>
      <c r="Z9" s="558" t="s">
        <v>243</v>
      </c>
      <c r="AA9" s="561" t="s">
        <v>428</v>
      </c>
      <c r="AB9" s="554"/>
    </row>
    <row r="10" spans="1:28" ht="49.9" customHeight="1" x14ac:dyDescent="0.25">
      <c r="A10" s="545"/>
      <c r="B10" s="547"/>
      <c r="C10" s="549"/>
      <c r="D10" s="541"/>
      <c r="E10" s="541"/>
      <c r="F10" s="543"/>
      <c r="G10" s="541"/>
      <c r="H10" s="541"/>
      <c r="I10" s="540"/>
      <c r="J10" s="557"/>
      <c r="K10" s="185">
        <v>0.2</v>
      </c>
      <c r="L10" s="181" t="s">
        <v>39</v>
      </c>
      <c r="M10" s="65">
        <v>0.1</v>
      </c>
      <c r="N10" s="65">
        <v>0.5</v>
      </c>
      <c r="O10" s="65">
        <v>0</v>
      </c>
      <c r="P10" s="65">
        <v>0</v>
      </c>
      <c r="Q10" s="165">
        <f t="shared" si="0"/>
        <v>2.0000000000000004E-2</v>
      </c>
      <c r="R10" s="165">
        <f t="shared" si="1"/>
        <v>0.1</v>
      </c>
      <c r="S10" s="165">
        <f t="shared" si="2"/>
        <v>0</v>
      </c>
      <c r="T10" s="165">
        <f t="shared" si="3"/>
        <v>0</v>
      </c>
      <c r="U10" s="166">
        <f t="shared" si="4"/>
        <v>0.1</v>
      </c>
      <c r="V10" s="310"/>
      <c r="W10" s="310"/>
      <c r="X10" s="310"/>
      <c r="Y10" s="310"/>
      <c r="Z10" s="559"/>
      <c r="AA10" s="562"/>
      <c r="AB10" s="554"/>
    </row>
    <row r="11" spans="1:28" ht="49.9" customHeight="1" x14ac:dyDescent="0.25">
      <c r="A11" s="545"/>
      <c r="B11" s="547"/>
      <c r="C11" s="549"/>
      <c r="D11" s="541"/>
      <c r="E11" s="541"/>
      <c r="F11" s="543"/>
      <c r="G11" s="541"/>
      <c r="H11" s="541"/>
      <c r="I11" s="540"/>
      <c r="J11" s="557" t="s">
        <v>429</v>
      </c>
      <c r="K11" s="154">
        <v>0.3</v>
      </c>
      <c r="L11" s="62" t="s">
        <v>35</v>
      </c>
      <c r="M11" s="63">
        <v>0</v>
      </c>
      <c r="N11" s="63">
        <v>0</v>
      </c>
      <c r="O11" s="63">
        <v>0.5</v>
      </c>
      <c r="P11" s="63">
        <v>1</v>
      </c>
      <c r="Q11" s="6">
        <f t="shared" si="0"/>
        <v>0</v>
      </c>
      <c r="R11" s="6">
        <f t="shared" si="1"/>
        <v>0</v>
      </c>
      <c r="S11" s="6">
        <f t="shared" si="2"/>
        <v>0.15</v>
      </c>
      <c r="T11" s="6">
        <f t="shared" si="3"/>
        <v>0.3</v>
      </c>
      <c r="U11" s="149">
        <f t="shared" si="4"/>
        <v>0.3</v>
      </c>
      <c r="V11" s="310"/>
      <c r="W11" s="310"/>
      <c r="X11" s="310"/>
      <c r="Y11" s="310"/>
      <c r="Z11" s="559"/>
      <c r="AA11" s="562"/>
      <c r="AB11" s="554"/>
    </row>
    <row r="12" spans="1:28" ht="49.9" customHeight="1" x14ac:dyDescent="0.25">
      <c r="A12" s="545"/>
      <c r="B12" s="547"/>
      <c r="C12" s="549"/>
      <c r="D12" s="541"/>
      <c r="E12" s="541"/>
      <c r="F12" s="543"/>
      <c r="G12" s="541"/>
      <c r="H12" s="541"/>
      <c r="I12" s="540"/>
      <c r="J12" s="557"/>
      <c r="K12" s="185">
        <v>0.3</v>
      </c>
      <c r="L12" s="181" t="s">
        <v>39</v>
      </c>
      <c r="M12" s="65">
        <v>0</v>
      </c>
      <c r="N12" s="65">
        <v>0</v>
      </c>
      <c r="O12" s="65">
        <v>0</v>
      </c>
      <c r="P12" s="65">
        <v>0</v>
      </c>
      <c r="Q12" s="165">
        <f t="shared" si="0"/>
        <v>0</v>
      </c>
      <c r="R12" s="165">
        <f t="shared" si="1"/>
        <v>0</v>
      </c>
      <c r="S12" s="165">
        <f t="shared" si="2"/>
        <v>0</v>
      </c>
      <c r="T12" s="165">
        <f t="shared" si="3"/>
        <v>0</v>
      </c>
      <c r="U12" s="166">
        <f t="shared" si="4"/>
        <v>0</v>
      </c>
      <c r="V12" s="310"/>
      <c r="W12" s="310"/>
      <c r="X12" s="310"/>
      <c r="Y12" s="310"/>
      <c r="Z12" s="559"/>
      <c r="AA12" s="562"/>
      <c r="AB12" s="554"/>
    </row>
    <row r="13" spans="1:28" ht="49.9" customHeight="1" x14ac:dyDescent="0.25">
      <c r="A13" s="545"/>
      <c r="B13" s="547"/>
      <c r="C13" s="549"/>
      <c r="D13" s="541"/>
      <c r="E13" s="541"/>
      <c r="F13" s="543"/>
      <c r="G13" s="541"/>
      <c r="H13" s="541"/>
      <c r="I13" s="540"/>
      <c r="J13" s="557" t="s">
        <v>430</v>
      </c>
      <c r="K13" s="154">
        <v>0.5</v>
      </c>
      <c r="L13" s="62" t="s">
        <v>35</v>
      </c>
      <c r="M13" s="63">
        <v>0</v>
      </c>
      <c r="N13" s="63">
        <v>0</v>
      </c>
      <c r="O13" s="63">
        <v>0</v>
      </c>
      <c r="P13" s="63">
        <v>1</v>
      </c>
      <c r="Q13" s="6">
        <f t="shared" si="0"/>
        <v>0</v>
      </c>
      <c r="R13" s="6">
        <f t="shared" si="1"/>
        <v>0</v>
      </c>
      <c r="S13" s="6">
        <f t="shared" si="2"/>
        <v>0</v>
      </c>
      <c r="T13" s="6">
        <f t="shared" si="3"/>
        <v>0.5</v>
      </c>
      <c r="U13" s="149">
        <f t="shared" si="4"/>
        <v>0.5</v>
      </c>
      <c r="V13" s="310"/>
      <c r="W13" s="310"/>
      <c r="X13" s="310"/>
      <c r="Y13" s="310"/>
      <c r="Z13" s="559"/>
      <c r="AA13" s="562"/>
      <c r="AB13" s="554"/>
    </row>
    <row r="14" spans="1:28" ht="49.9" customHeight="1" x14ac:dyDescent="0.25">
      <c r="A14" s="545"/>
      <c r="B14" s="547"/>
      <c r="C14" s="549"/>
      <c r="D14" s="541"/>
      <c r="E14" s="541"/>
      <c r="F14" s="544"/>
      <c r="G14" s="541"/>
      <c r="H14" s="541"/>
      <c r="I14" s="540"/>
      <c r="J14" s="557"/>
      <c r="K14" s="185">
        <v>0.5</v>
      </c>
      <c r="L14" s="181" t="s">
        <v>39</v>
      </c>
      <c r="M14" s="65">
        <v>0</v>
      </c>
      <c r="N14" s="65">
        <v>0</v>
      </c>
      <c r="O14" s="65">
        <v>0</v>
      </c>
      <c r="P14" s="65">
        <v>0</v>
      </c>
      <c r="Q14" s="165">
        <f t="shared" si="0"/>
        <v>0</v>
      </c>
      <c r="R14" s="165">
        <f t="shared" si="1"/>
        <v>0</v>
      </c>
      <c r="S14" s="165">
        <f t="shared" si="2"/>
        <v>0</v>
      </c>
      <c r="T14" s="165">
        <f t="shared" si="3"/>
        <v>0</v>
      </c>
      <c r="U14" s="166">
        <f t="shared" si="4"/>
        <v>0</v>
      </c>
      <c r="V14" s="311"/>
      <c r="W14" s="311"/>
      <c r="X14" s="311"/>
      <c r="Y14" s="311"/>
      <c r="Z14" s="559"/>
      <c r="AA14" s="562"/>
      <c r="AB14" s="554"/>
    </row>
    <row r="15" spans="1:28" ht="49.9" customHeight="1" x14ac:dyDescent="0.25">
      <c r="A15" s="545"/>
      <c r="B15" s="547"/>
      <c r="C15" s="549"/>
      <c r="D15" s="541" t="s">
        <v>431</v>
      </c>
      <c r="E15" s="541" t="s">
        <v>432</v>
      </c>
      <c r="F15" s="542">
        <v>54</v>
      </c>
      <c r="G15" s="541" t="s">
        <v>433</v>
      </c>
      <c r="H15" s="541" t="s">
        <v>434</v>
      </c>
      <c r="I15" s="539">
        <f>W15</f>
        <v>0.1</v>
      </c>
      <c r="J15" s="557" t="s">
        <v>435</v>
      </c>
      <c r="K15" s="154">
        <v>0.2</v>
      </c>
      <c r="L15" s="62" t="s">
        <v>35</v>
      </c>
      <c r="M15" s="63">
        <v>0.2</v>
      </c>
      <c r="N15" s="63">
        <v>0.3</v>
      </c>
      <c r="O15" s="63">
        <v>1</v>
      </c>
      <c r="P15" s="63">
        <v>1</v>
      </c>
      <c r="Q15" s="6">
        <f t="shared" si="0"/>
        <v>4.0000000000000008E-2</v>
      </c>
      <c r="R15" s="6">
        <f t="shared" si="1"/>
        <v>0.06</v>
      </c>
      <c r="S15" s="6">
        <f t="shared" si="2"/>
        <v>0.2</v>
      </c>
      <c r="T15" s="6">
        <f t="shared" si="3"/>
        <v>0.2</v>
      </c>
      <c r="U15" s="149">
        <f t="shared" si="4"/>
        <v>0.2</v>
      </c>
      <c r="V15" s="309">
        <f>+Q16+Q18+Q20</f>
        <v>2.0000000000000004E-2</v>
      </c>
      <c r="W15" s="309">
        <f>+R16+R18+R20</f>
        <v>0.1</v>
      </c>
      <c r="X15" s="309">
        <f>+S16+S18+S20</f>
        <v>0</v>
      </c>
      <c r="Y15" s="309">
        <f>+T16+T18+T20</f>
        <v>0</v>
      </c>
      <c r="Z15" s="559"/>
      <c r="AA15" s="562"/>
      <c r="AB15" s="554"/>
    </row>
    <row r="16" spans="1:28" ht="49.9" customHeight="1" x14ac:dyDescent="0.25">
      <c r="A16" s="545"/>
      <c r="B16" s="547"/>
      <c r="C16" s="549"/>
      <c r="D16" s="541"/>
      <c r="E16" s="541"/>
      <c r="F16" s="543"/>
      <c r="G16" s="541"/>
      <c r="H16" s="541"/>
      <c r="I16" s="540"/>
      <c r="J16" s="557"/>
      <c r="K16" s="185">
        <v>0.2</v>
      </c>
      <c r="L16" s="181" t="s">
        <v>39</v>
      </c>
      <c r="M16" s="65">
        <v>0.1</v>
      </c>
      <c r="N16" s="65">
        <v>0.5</v>
      </c>
      <c r="O16" s="65">
        <v>0</v>
      </c>
      <c r="P16" s="65">
        <v>0</v>
      </c>
      <c r="Q16" s="165">
        <f t="shared" si="0"/>
        <v>2.0000000000000004E-2</v>
      </c>
      <c r="R16" s="165">
        <f t="shared" si="1"/>
        <v>0.1</v>
      </c>
      <c r="S16" s="165">
        <f t="shared" si="2"/>
        <v>0</v>
      </c>
      <c r="T16" s="165">
        <f t="shared" si="3"/>
        <v>0</v>
      </c>
      <c r="U16" s="166">
        <f t="shared" si="4"/>
        <v>0.1</v>
      </c>
      <c r="V16" s="310"/>
      <c r="W16" s="310"/>
      <c r="X16" s="310"/>
      <c r="Y16" s="310"/>
      <c r="Z16" s="559"/>
      <c r="AA16" s="562"/>
      <c r="AB16" s="554"/>
    </row>
    <row r="17" spans="1:28" ht="49.9" customHeight="1" x14ac:dyDescent="0.25">
      <c r="A17" s="545"/>
      <c r="B17" s="547"/>
      <c r="C17" s="549"/>
      <c r="D17" s="541"/>
      <c r="E17" s="541"/>
      <c r="F17" s="543"/>
      <c r="G17" s="541"/>
      <c r="H17" s="541"/>
      <c r="I17" s="540"/>
      <c r="J17" s="557" t="s">
        <v>436</v>
      </c>
      <c r="K17" s="154">
        <v>0.3</v>
      </c>
      <c r="L17" s="62" t="s">
        <v>35</v>
      </c>
      <c r="M17" s="63">
        <v>0</v>
      </c>
      <c r="N17" s="63">
        <v>0</v>
      </c>
      <c r="O17" s="63">
        <v>0.5</v>
      </c>
      <c r="P17" s="63">
        <v>1</v>
      </c>
      <c r="Q17" s="6">
        <f t="shared" si="0"/>
        <v>0</v>
      </c>
      <c r="R17" s="6">
        <f t="shared" si="1"/>
        <v>0</v>
      </c>
      <c r="S17" s="6">
        <f t="shared" si="2"/>
        <v>0.15</v>
      </c>
      <c r="T17" s="6">
        <f t="shared" si="3"/>
        <v>0.3</v>
      </c>
      <c r="U17" s="149">
        <f t="shared" si="4"/>
        <v>0.3</v>
      </c>
      <c r="V17" s="310"/>
      <c r="W17" s="310"/>
      <c r="X17" s="310"/>
      <c r="Y17" s="310"/>
      <c r="Z17" s="559"/>
      <c r="AA17" s="562"/>
      <c r="AB17" s="554"/>
    </row>
    <row r="18" spans="1:28" ht="49.9" customHeight="1" x14ac:dyDescent="0.25">
      <c r="A18" s="545"/>
      <c r="B18" s="547"/>
      <c r="C18" s="549"/>
      <c r="D18" s="541"/>
      <c r="E18" s="541"/>
      <c r="F18" s="543"/>
      <c r="G18" s="541"/>
      <c r="H18" s="541"/>
      <c r="I18" s="540"/>
      <c r="J18" s="557"/>
      <c r="K18" s="185">
        <v>0.3</v>
      </c>
      <c r="L18" s="181" t="s">
        <v>39</v>
      </c>
      <c r="M18" s="65">
        <v>0</v>
      </c>
      <c r="N18" s="65">
        <v>0</v>
      </c>
      <c r="O18" s="65">
        <v>0</v>
      </c>
      <c r="P18" s="65">
        <v>0</v>
      </c>
      <c r="Q18" s="165">
        <f t="shared" si="0"/>
        <v>0</v>
      </c>
      <c r="R18" s="165">
        <f t="shared" si="1"/>
        <v>0</v>
      </c>
      <c r="S18" s="165">
        <f t="shared" si="2"/>
        <v>0</v>
      </c>
      <c r="T18" s="165">
        <f t="shared" si="3"/>
        <v>0</v>
      </c>
      <c r="U18" s="166">
        <f t="shared" si="4"/>
        <v>0</v>
      </c>
      <c r="V18" s="310"/>
      <c r="W18" s="310"/>
      <c r="X18" s="310"/>
      <c r="Y18" s="310"/>
      <c r="Z18" s="559"/>
      <c r="AA18" s="562"/>
      <c r="AB18" s="554"/>
    </row>
    <row r="19" spans="1:28" ht="49.9" customHeight="1" x14ac:dyDescent="0.25">
      <c r="A19" s="545"/>
      <c r="B19" s="547"/>
      <c r="C19" s="549"/>
      <c r="D19" s="541"/>
      <c r="E19" s="541"/>
      <c r="F19" s="543"/>
      <c r="G19" s="541"/>
      <c r="H19" s="541"/>
      <c r="I19" s="540"/>
      <c r="J19" s="557" t="s">
        <v>437</v>
      </c>
      <c r="K19" s="154">
        <v>0.5</v>
      </c>
      <c r="L19" s="62" t="s">
        <v>35</v>
      </c>
      <c r="M19" s="63">
        <v>0</v>
      </c>
      <c r="N19" s="63">
        <v>0</v>
      </c>
      <c r="O19" s="63">
        <v>0</v>
      </c>
      <c r="P19" s="63">
        <v>1</v>
      </c>
      <c r="Q19" s="6">
        <f t="shared" si="0"/>
        <v>0</v>
      </c>
      <c r="R19" s="6">
        <f t="shared" si="1"/>
        <v>0</v>
      </c>
      <c r="S19" s="6">
        <f t="shared" si="2"/>
        <v>0</v>
      </c>
      <c r="T19" s="6">
        <f t="shared" si="3"/>
        <v>0.5</v>
      </c>
      <c r="U19" s="149">
        <f t="shared" si="4"/>
        <v>0.5</v>
      </c>
      <c r="V19" s="310"/>
      <c r="W19" s="310"/>
      <c r="X19" s="310"/>
      <c r="Y19" s="310"/>
      <c r="Z19" s="559"/>
      <c r="AA19" s="562"/>
      <c r="AB19" s="554"/>
    </row>
    <row r="20" spans="1:28" ht="49.9" customHeight="1" x14ac:dyDescent="0.25">
      <c r="A20" s="545"/>
      <c r="B20" s="547"/>
      <c r="C20" s="549"/>
      <c r="D20" s="541"/>
      <c r="E20" s="541"/>
      <c r="F20" s="544"/>
      <c r="G20" s="541"/>
      <c r="H20" s="541"/>
      <c r="I20" s="540"/>
      <c r="J20" s="557"/>
      <c r="K20" s="185">
        <v>0.5</v>
      </c>
      <c r="L20" s="181" t="s">
        <v>39</v>
      </c>
      <c r="M20" s="65">
        <v>0</v>
      </c>
      <c r="N20" s="65">
        <v>0</v>
      </c>
      <c r="O20" s="65">
        <v>0</v>
      </c>
      <c r="P20" s="65">
        <v>0</v>
      </c>
      <c r="Q20" s="165">
        <f t="shared" si="0"/>
        <v>0</v>
      </c>
      <c r="R20" s="165">
        <f t="shared" si="1"/>
        <v>0</v>
      </c>
      <c r="S20" s="165">
        <f t="shared" si="2"/>
        <v>0</v>
      </c>
      <c r="T20" s="165">
        <f t="shared" si="3"/>
        <v>0</v>
      </c>
      <c r="U20" s="166">
        <f t="shared" si="4"/>
        <v>0</v>
      </c>
      <c r="V20" s="311"/>
      <c r="W20" s="311"/>
      <c r="X20" s="311"/>
      <c r="Y20" s="311"/>
      <c r="Z20" s="559"/>
      <c r="AA20" s="562"/>
      <c r="AB20" s="554"/>
    </row>
    <row r="21" spans="1:28" ht="49.9" customHeight="1" x14ac:dyDescent="0.25">
      <c r="A21" s="545"/>
      <c r="B21" s="547"/>
      <c r="C21" s="549"/>
      <c r="D21" s="540" t="s">
        <v>438</v>
      </c>
      <c r="E21" s="541" t="s">
        <v>439</v>
      </c>
      <c r="F21" s="542">
        <v>55</v>
      </c>
      <c r="G21" s="541" t="s">
        <v>440</v>
      </c>
      <c r="H21" s="541" t="s">
        <v>441</v>
      </c>
      <c r="I21" s="539">
        <f>W21</f>
        <v>2.0000000000000004E-2</v>
      </c>
      <c r="J21" s="557" t="s">
        <v>442</v>
      </c>
      <c r="K21" s="154">
        <v>0.2</v>
      </c>
      <c r="L21" s="62" t="s">
        <v>35</v>
      </c>
      <c r="M21" s="63">
        <v>0</v>
      </c>
      <c r="N21" s="63">
        <v>0</v>
      </c>
      <c r="O21" s="63">
        <v>0.5</v>
      </c>
      <c r="P21" s="63">
        <v>1</v>
      </c>
      <c r="Q21" s="63">
        <f t="shared" si="0"/>
        <v>0</v>
      </c>
      <c r="R21" s="6">
        <f t="shared" si="1"/>
        <v>0</v>
      </c>
      <c r="S21" s="6">
        <f t="shared" si="2"/>
        <v>0.1</v>
      </c>
      <c r="T21" s="6">
        <f t="shared" si="3"/>
        <v>0.2</v>
      </c>
      <c r="U21" s="149">
        <f t="shared" si="4"/>
        <v>0.2</v>
      </c>
      <c r="V21" s="309">
        <f>+Q22+Q24+Q26+Q28</f>
        <v>0</v>
      </c>
      <c r="W21" s="309">
        <f>+R22+R24+R26+R28</f>
        <v>2.0000000000000004E-2</v>
      </c>
      <c r="X21" s="309">
        <f>+S22+S24+S26+S28</f>
        <v>0</v>
      </c>
      <c r="Y21" s="309">
        <f>+T22+T24+T26+T28</f>
        <v>0</v>
      </c>
      <c r="Z21" s="559"/>
      <c r="AA21" s="562"/>
      <c r="AB21" s="554"/>
    </row>
    <row r="22" spans="1:28" ht="49.9" customHeight="1" x14ac:dyDescent="0.25">
      <c r="A22" s="545"/>
      <c r="B22" s="547"/>
      <c r="C22" s="549"/>
      <c r="D22" s="540"/>
      <c r="E22" s="541"/>
      <c r="F22" s="543"/>
      <c r="G22" s="541"/>
      <c r="H22" s="541"/>
      <c r="I22" s="540"/>
      <c r="J22" s="557"/>
      <c r="K22" s="185">
        <v>0.2</v>
      </c>
      <c r="L22" s="181" t="s">
        <v>39</v>
      </c>
      <c r="M22" s="65">
        <v>0</v>
      </c>
      <c r="N22" s="65">
        <v>0</v>
      </c>
      <c r="O22" s="65">
        <v>0</v>
      </c>
      <c r="P22" s="65">
        <v>0</v>
      </c>
      <c r="Q22" s="165">
        <f t="shared" si="0"/>
        <v>0</v>
      </c>
      <c r="R22" s="165">
        <f t="shared" si="1"/>
        <v>0</v>
      </c>
      <c r="S22" s="165">
        <f t="shared" si="2"/>
        <v>0</v>
      </c>
      <c r="T22" s="165">
        <f t="shared" si="3"/>
        <v>0</v>
      </c>
      <c r="U22" s="166">
        <f t="shared" si="4"/>
        <v>0</v>
      </c>
      <c r="V22" s="310"/>
      <c r="W22" s="310"/>
      <c r="X22" s="310"/>
      <c r="Y22" s="310"/>
      <c r="Z22" s="559"/>
      <c r="AA22" s="562"/>
      <c r="AB22" s="554"/>
    </row>
    <row r="23" spans="1:28" ht="49.9" customHeight="1" x14ac:dyDescent="0.25">
      <c r="A23" s="545"/>
      <c r="B23" s="547"/>
      <c r="C23" s="549"/>
      <c r="D23" s="540"/>
      <c r="E23" s="541"/>
      <c r="F23" s="543"/>
      <c r="G23" s="541"/>
      <c r="H23" s="541"/>
      <c r="I23" s="540"/>
      <c r="J23" s="557" t="s">
        <v>443</v>
      </c>
      <c r="K23" s="154">
        <v>0.2</v>
      </c>
      <c r="L23" s="62" t="s">
        <v>35</v>
      </c>
      <c r="M23" s="63">
        <v>0</v>
      </c>
      <c r="N23" s="63">
        <v>0.1</v>
      </c>
      <c r="O23" s="63">
        <v>0.6</v>
      </c>
      <c r="P23" s="63">
        <v>1</v>
      </c>
      <c r="Q23" s="6">
        <f t="shared" si="0"/>
        <v>0</v>
      </c>
      <c r="R23" s="6">
        <f t="shared" si="1"/>
        <v>2.0000000000000004E-2</v>
      </c>
      <c r="S23" s="6">
        <f t="shared" si="2"/>
        <v>0.12</v>
      </c>
      <c r="T23" s="6">
        <f t="shared" si="3"/>
        <v>0.2</v>
      </c>
      <c r="U23" s="149">
        <f t="shared" si="4"/>
        <v>0.2</v>
      </c>
      <c r="V23" s="310"/>
      <c r="W23" s="310"/>
      <c r="X23" s="310"/>
      <c r="Y23" s="310"/>
      <c r="Z23" s="559"/>
      <c r="AA23" s="562"/>
      <c r="AB23" s="554"/>
    </row>
    <row r="24" spans="1:28" ht="49.9" customHeight="1" x14ac:dyDescent="0.25">
      <c r="A24" s="545"/>
      <c r="B24" s="547"/>
      <c r="C24" s="549"/>
      <c r="D24" s="540"/>
      <c r="E24" s="541"/>
      <c r="F24" s="543"/>
      <c r="G24" s="541"/>
      <c r="H24" s="541"/>
      <c r="I24" s="540"/>
      <c r="J24" s="557"/>
      <c r="K24" s="185">
        <v>0.2</v>
      </c>
      <c r="L24" s="181" t="s">
        <v>39</v>
      </c>
      <c r="M24" s="65">
        <v>0</v>
      </c>
      <c r="N24" s="65">
        <v>0.1</v>
      </c>
      <c r="O24" s="65">
        <v>0</v>
      </c>
      <c r="P24" s="65">
        <v>0</v>
      </c>
      <c r="Q24" s="165">
        <f t="shared" si="0"/>
        <v>0</v>
      </c>
      <c r="R24" s="165">
        <f t="shared" si="1"/>
        <v>2.0000000000000004E-2</v>
      </c>
      <c r="S24" s="165">
        <f t="shared" si="2"/>
        <v>0</v>
      </c>
      <c r="T24" s="165">
        <f t="shared" si="3"/>
        <v>0</v>
      </c>
      <c r="U24" s="166">
        <f t="shared" si="4"/>
        <v>2.0000000000000004E-2</v>
      </c>
      <c r="V24" s="310"/>
      <c r="W24" s="310"/>
      <c r="X24" s="310"/>
      <c r="Y24" s="310"/>
      <c r="Z24" s="559"/>
      <c r="AA24" s="562"/>
      <c r="AB24" s="554"/>
    </row>
    <row r="25" spans="1:28" ht="49.9" customHeight="1" x14ac:dyDescent="0.25">
      <c r="A25" s="545"/>
      <c r="B25" s="547"/>
      <c r="C25" s="549"/>
      <c r="D25" s="540"/>
      <c r="E25" s="541"/>
      <c r="F25" s="543"/>
      <c r="G25" s="541"/>
      <c r="H25" s="541"/>
      <c r="I25" s="540"/>
      <c r="J25" s="557" t="s">
        <v>444</v>
      </c>
      <c r="K25" s="154">
        <v>0.3</v>
      </c>
      <c r="L25" s="62" t="s">
        <v>35</v>
      </c>
      <c r="M25" s="63">
        <v>0</v>
      </c>
      <c r="N25" s="63">
        <v>0</v>
      </c>
      <c r="O25" s="63">
        <v>0.4</v>
      </c>
      <c r="P25" s="63">
        <v>1</v>
      </c>
      <c r="Q25" s="6">
        <f t="shared" si="0"/>
        <v>0</v>
      </c>
      <c r="R25" s="6">
        <f t="shared" si="1"/>
        <v>0</v>
      </c>
      <c r="S25" s="6">
        <f t="shared" si="2"/>
        <v>0.12</v>
      </c>
      <c r="T25" s="6">
        <f t="shared" si="3"/>
        <v>0.3</v>
      </c>
      <c r="U25" s="149">
        <f t="shared" si="4"/>
        <v>0.3</v>
      </c>
      <c r="V25" s="310"/>
      <c r="W25" s="310"/>
      <c r="X25" s="310"/>
      <c r="Y25" s="310"/>
      <c r="Z25" s="559"/>
      <c r="AA25" s="562"/>
      <c r="AB25" s="554"/>
    </row>
    <row r="26" spans="1:28" ht="49.9" customHeight="1" x14ac:dyDescent="0.25">
      <c r="A26" s="545"/>
      <c r="B26" s="547"/>
      <c r="C26" s="549"/>
      <c r="D26" s="540"/>
      <c r="E26" s="541"/>
      <c r="F26" s="543"/>
      <c r="G26" s="541"/>
      <c r="H26" s="541"/>
      <c r="I26" s="540"/>
      <c r="J26" s="557"/>
      <c r="K26" s="185">
        <v>0.3</v>
      </c>
      <c r="L26" s="181" t="s">
        <v>39</v>
      </c>
      <c r="M26" s="65">
        <v>0</v>
      </c>
      <c r="N26" s="65">
        <v>0</v>
      </c>
      <c r="O26" s="65">
        <v>0</v>
      </c>
      <c r="P26" s="65">
        <v>0</v>
      </c>
      <c r="Q26" s="165">
        <f t="shared" si="0"/>
        <v>0</v>
      </c>
      <c r="R26" s="165">
        <f t="shared" si="1"/>
        <v>0</v>
      </c>
      <c r="S26" s="165">
        <f t="shared" si="2"/>
        <v>0</v>
      </c>
      <c r="T26" s="165">
        <f t="shared" si="3"/>
        <v>0</v>
      </c>
      <c r="U26" s="166">
        <f t="shared" si="4"/>
        <v>0</v>
      </c>
      <c r="V26" s="310"/>
      <c r="W26" s="310"/>
      <c r="X26" s="310"/>
      <c r="Y26" s="310"/>
      <c r="Z26" s="559"/>
      <c r="AA26" s="562"/>
      <c r="AB26" s="554"/>
    </row>
    <row r="27" spans="1:28" ht="49.9" customHeight="1" x14ac:dyDescent="0.25">
      <c r="A27" s="545"/>
      <c r="B27" s="547"/>
      <c r="C27" s="549"/>
      <c r="D27" s="540"/>
      <c r="E27" s="541"/>
      <c r="F27" s="543"/>
      <c r="G27" s="541"/>
      <c r="H27" s="541"/>
      <c r="I27" s="540"/>
      <c r="J27" s="557" t="s">
        <v>445</v>
      </c>
      <c r="K27" s="154">
        <v>0.3</v>
      </c>
      <c r="L27" s="62" t="s">
        <v>35</v>
      </c>
      <c r="M27" s="63">
        <v>0</v>
      </c>
      <c r="N27" s="63">
        <v>0</v>
      </c>
      <c r="O27" s="63">
        <v>0.7</v>
      </c>
      <c r="P27" s="63">
        <v>1</v>
      </c>
      <c r="Q27" s="6">
        <f t="shared" si="0"/>
        <v>0</v>
      </c>
      <c r="R27" s="6">
        <f t="shared" si="1"/>
        <v>0</v>
      </c>
      <c r="S27" s="6">
        <f t="shared" si="2"/>
        <v>0.21</v>
      </c>
      <c r="T27" s="6">
        <f t="shared" si="3"/>
        <v>0.3</v>
      </c>
      <c r="U27" s="149">
        <f t="shared" si="4"/>
        <v>0.3</v>
      </c>
      <c r="V27" s="310"/>
      <c r="W27" s="310"/>
      <c r="X27" s="310"/>
      <c r="Y27" s="310"/>
      <c r="Z27" s="559"/>
      <c r="AA27" s="562"/>
      <c r="AB27" s="554"/>
    </row>
    <row r="28" spans="1:28" ht="49.9" customHeight="1" x14ac:dyDescent="0.25">
      <c r="A28" s="545"/>
      <c r="B28" s="547"/>
      <c r="C28" s="549"/>
      <c r="D28" s="540"/>
      <c r="E28" s="541"/>
      <c r="F28" s="544"/>
      <c r="G28" s="541"/>
      <c r="H28" s="541"/>
      <c r="I28" s="540"/>
      <c r="J28" s="557"/>
      <c r="K28" s="185">
        <v>0.3</v>
      </c>
      <c r="L28" s="181" t="s">
        <v>39</v>
      </c>
      <c r="M28" s="65">
        <v>0</v>
      </c>
      <c r="N28" s="65">
        <v>0</v>
      </c>
      <c r="O28" s="65">
        <v>0</v>
      </c>
      <c r="P28" s="65">
        <v>0</v>
      </c>
      <c r="Q28" s="165">
        <f t="shared" si="0"/>
        <v>0</v>
      </c>
      <c r="R28" s="165">
        <f t="shared" si="1"/>
        <v>0</v>
      </c>
      <c r="S28" s="165">
        <f t="shared" si="2"/>
        <v>0</v>
      </c>
      <c r="T28" s="165">
        <f t="shared" si="3"/>
        <v>0</v>
      </c>
      <c r="U28" s="166">
        <f t="shared" si="4"/>
        <v>0</v>
      </c>
      <c r="V28" s="311"/>
      <c r="W28" s="311"/>
      <c r="X28" s="311"/>
      <c r="Y28" s="311"/>
      <c r="Z28" s="560"/>
      <c r="AA28" s="563"/>
      <c r="AB28" s="554"/>
    </row>
    <row r="29" spans="1:28" ht="49.9" customHeight="1" x14ac:dyDescent="0.25">
      <c r="A29" s="545"/>
      <c r="B29" s="547"/>
      <c r="C29" s="541" t="s">
        <v>446</v>
      </c>
      <c r="D29" s="541" t="s">
        <v>447</v>
      </c>
      <c r="E29" s="541" t="s">
        <v>448</v>
      </c>
      <c r="F29" s="542">
        <v>56</v>
      </c>
      <c r="G29" s="541" t="s">
        <v>449</v>
      </c>
      <c r="H29" s="541" t="s">
        <v>418</v>
      </c>
      <c r="I29" s="539">
        <f>W29</f>
        <v>0</v>
      </c>
      <c r="J29" s="557" t="s">
        <v>450</v>
      </c>
      <c r="K29" s="154">
        <v>0.4</v>
      </c>
      <c r="L29" s="62" t="s">
        <v>35</v>
      </c>
      <c r="M29" s="63">
        <v>0</v>
      </c>
      <c r="N29" s="63">
        <v>0</v>
      </c>
      <c r="O29" s="63">
        <v>0.5</v>
      </c>
      <c r="P29" s="63">
        <v>1</v>
      </c>
      <c r="Q29" s="6">
        <f t="shared" si="0"/>
        <v>0</v>
      </c>
      <c r="R29" s="6">
        <f t="shared" si="1"/>
        <v>0</v>
      </c>
      <c r="S29" s="6">
        <f t="shared" si="2"/>
        <v>0.2</v>
      </c>
      <c r="T29" s="6">
        <f t="shared" si="3"/>
        <v>0.4</v>
      </c>
      <c r="U29" s="149">
        <f t="shared" si="4"/>
        <v>0.4</v>
      </c>
      <c r="V29" s="564">
        <f>+Q30+Q32</f>
        <v>0</v>
      </c>
      <c r="W29" s="564">
        <f>+R30+R32</f>
        <v>0</v>
      </c>
      <c r="X29" s="564">
        <f>+S30+S32</f>
        <v>0</v>
      </c>
      <c r="Y29" s="564">
        <f>+T30+T32</f>
        <v>0</v>
      </c>
      <c r="Z29" s="559" t="s">
        <v>451</v>
      </c>
      <c r="AA29" s="562" t="s">
        <v>452</v>
      </c>
      <c r="AB29" s="554"/>
    </row>
    <row r="30" spans="1:28" ht="49.9" customHeight="1" x14ac:dyDescent="0.25">
      <c r="A30" s="545"/>
      <c r="B30" s="547"/>
      <c r="C30" s="541"/>
      <c r="D30" s="541"/>
      <c r="E30" s="541"/>
      <c r="F30" s="543"/>
      <c r="G30" s="541"/>
      <c r="H30" s="541"/>
      <c r="I30" s="540"/>
      <c r="J30" s="557"/>
      <c r="K30" s="185">
        <v>0.4</v>
      </c>
      <c r="L30" s="181" t="s">
        <v>39</v>
      </c>
      <c r="M30" s="65">
        <v>0</v>
      </c>
      <c r="N30" s="65">
        <v>0</v>
      </c>
      <c r="O30" s="65">
        <v>0</v>
      </c>
      <c r="P30" s="65">
        <v>0</v>
      </c>
      <c r="Q30" s="165">
        <f t="shared" si="0"/>
        <v>0</v>
      </c>
      <c r="R30" s="165">
        <f t="shared" si="1"/>
        <v>0</v>
      </c>
      <c r="S30" s="165">
        <f t="shared" si="2"/>
        <v>0</v>
      </c>
      <c r="T30" s="165">
        <f t="shared" si="3"/>
        <v>0</v>
      </c>
      <c r="U30" s="166">
        <f t="shared" si="4"/>
        <v>0</v>
      </c>
      <c r="V30" s="564"/>
      <c r="W30" s="564"/>
      <c r="X30" s="564"/>
      <c r="Y30" s="564"/>
      <c r="Z30" s="559"/>
      <c r="AA30" s="562"/>
      <c r="AB30" s="554"/>
    </row>
    <row r="31" spans="1:28" ht="49.9" customHeight="1" x14ac:dyDescent="0.25">
      <c r="A31" s="545"/>
      <c r="B31" s="547"/>
      <c r="C31" s="541"/>
      <c r="D31" s="541"/>
      <c r="E31" s="541"/>
      <c r="F31" s="543"/>
      <c r="G31" s="541"/>
      <c r="H31" s="541"/>
      <c r="I31" s="540"/>
      <c r="J31" s="557" t="s">
        <v>453</v>
      </c>
      <c r="K31" s="154">
        <v>0.6</v>
      </c>
      <c r="L31" s="62" t="s">
        <v>35</v>
      </c>
      <c r="M31" s="63">
        <v>0</v>
      </c>
      <c r="N31" s="63">
        <v>0</v>
      </c>
      <c r="O31" s="63">
        <v>0.5</v>
      </c>
      <c r="P31" s="63">
        <v>1</v>
      </c>
      <c r="Q31" s="6">
        <f t="shared" si="0"/>
        <v>0</v>
      </c>
      <c r="R31" s="6">
        <f t="shared" si="1"/>
        <v>0</v>
      </c>
      <c r="S31" s="6">
        <f t="shared" si="2"/>
        <v>0.3</v>
      </c>
      <c r="T31" s="6">
        <f t="shared" si="3"/>
        <v>0.6</v>
      </c>
      <c r="U31" s="149">
        <f t="shared" si="4"/>
        <v>0.6</v>
      </c>
      <c r="V31" s="564"/>
      <c r="W31" s="564"/>
      <c r="X31" s="564"/>
      <c r="Y31" s="564"/>
      <c r="Z31" s="559"/>
      <c r="AA31" s="562"/>
      <c r="AB31" s="554"/>
    </row>
    <row r="32" spans="1:28" ht="49.9" customHeight="1" x14ac:dyDescent="0.25">
      <c r="A32" s="545"/>
      <c r="B32" s="547"/>
      <c r="C32" s="541"/>
      <c r="D32" s="541"/>
      <c r="E32" s="541"/>
      <c r="F32" s="544"/>
      <c r="G32" s="541"/>
      <c r="H32" s="541"/>
      <c r="I32" s="540"/>
      <c r="J32" s="557"/>
      <c r="K32" s="185">
        <v>0.6</v>
      </c>
      <c r="L32" s="181" t="s">
        <v>39</v>
      </c>
      <c r="M32" s="65">
        <v>0</v>
      </c>
      <c r="N32" s="65">
        <v>0</v>
      </c>
      <c r="O32" s="65">
        <v>0</v>
      </c>
      <c r="P32" s="65">
        <v>0</v>
      </c>
      <c r="Q32" s="165">
        <f t="shared" si="0"/>
        <v>0</v>
      </c>
      <c r="R32" s="165">
        <f t="shared" si="1"/>
        <v>0</v>
      </c>
      <c r="S32" s="165">
        <f t="shared" si="2"/>
        <v>0</v>
      </c>
      <c r="T32" s="165">
        <f t="shared" si="3"/>
        <v>0</v>
      </c>
      <c r="U32" s="166">
        <f t="shared" si="4"/>
        <v>0</v>
      </c>
      <c r="V32" s="564"/>
      <c r="W32" s="564"/>
      <c r="X32" s="564"/>
      <c r="Y32" s="564"/>
      <c r="Z32" s="559"/>
      <c r="AA32" s="562"/>
      <c r="AB32" s="554"/>
    </row>
    <row r="33" spans="1:28" ht="49.9" customHeight="1" x14ac:dyDescent="0.25">
      <c r="A33" s="545"/>
      <c r="B33" s="547"/>
      <c r="C33" s="541"/>
      <c r="D33" s="541" t="s">
        <v>454</v>
      </c>
      <c r="E33" s="541" t="s">
        <v>455</v>
      </c>
      <c r="F33" s="542">
        <v>57</v>
      </c>
      <c r="G33" s="541" t="s">
        <v>456</v>
      </c>
      <c r="H33" s="541" t="s">
        <v>418</v>
      </c>
      <c r="I33" s="539">
        <f>W33</f>
        <v>0.06</v>
      </c>
      <c r="J33" s="557" t="s">
        <v>457</v>
      </c>
      <c r="K33" s="154">
        <v>0.4</v>
      </c>
      <c r="L33" s="62" t="s">
        <v>35</v>
      </c>
      <c r="M33" s="63">
        <v>0.2</v>
      </c>
      <c r="N33" s="63">
        <v>0.2</v>
      </c>
      <c r="O33" s="63">
        <v>0.2</v>
      </c>
      <c r="P33" s="63">
        <v>1</v>
      </c>
      <c r="Q33" s="6">
        <f t="shared" si="0"/>
        <v>8.0000000000000016E-2</v>
      </c>
      <c r="R33" s="6">
        <f t="shared" si="1"/>
        <v>8.0000000000000016E-2</v>
      </c>
      <c r="S33" s="6">
        <f t="shared" si="2"/>
        <v>8.0000000000000016E-2</v>
      </c>
      <c r="T33" s="6">
        <f t="shared" si="3"/>
        <v>0.4</v>
      </c>
      <c r="U33" s="149">
        <f t="shared" si="4"/>
        <v>0.4</v>
      </c>
      <c r="V33" s="310">
        <f>+Q34+Q36</f>
        <v>0.06</v>
      </c>
      <c r="W33" s="310">
        <f>+R34+R36</f>
        <v>0.06</v>
      </c>
      <c r="X33" s="310">
        <f>+S34+S36</f>
        <v>0</v>
      </c>
      <c r="Y33" s="310">
        <f>+T34+T36</f>
        <v>0</v>
      </c>
      <c r="Z33" s="558" t="s">
        <v>243</v>
      </c>
      <c r="AA33" s="561" t="s">
        <v>458</v>
      </c>
      <c r="AB33" s="554"/>
    </row>
    <row r="34" spans="1:28" ht="49.9" customHeight="1" x14ac:dyDescent="0.25">
      <c r="A34" s="545"/>
      <c r="B34" s="547"/>
      <c r="C34" s="541"/>
      <c r="D34" s="541"/>
      <c r="E34" s="541"/>
      <c r="F34" s="543"/>
      <c r="G34" s="541"/>
      <c r="H34" s="541"/>
      <c r="I34" s="540"/>
      <c r="J34" s="557"/>
      <c r="K34" s="185">
        <v>0.4</v>
      </c>
      <c r="L34" s="181" t="s">
        <v>39</v>
      </c>
      <c r="M34" s="65">
        <v>0.15</v>
      </c>
      <c r="N34" s="65">
        <v>0.15</v>
      </c>
      <c r="O34" s="65">
        <v>0</v>
      </c>
      <c r="P34" s="65">
        <v>0</v>
      </c>
      <c r="Q34" s="165">
        <f t="shared" si="0"/>
        <v>0.06</v>
      </c>
      <c r="R34" s="165">
        <f t="shared" si="1"/>
        <v>0.06</v>
      </c>
      <c r="S34" s="165">
        <f t="shared" si="2"/>
        <v>0</v>
      </c>
      <c r="T34" s="165">
        <f t="shared" si="3"/>
        <v>0</v>
      </c>
      <c r="U34" s="166">
        <f t="shared" si="4"/>
        <v>0.06</v>
      </c>
      <c r="V34" s="310"/>
      <c r="W34" s="310"/>
      <c r="X34" s="310"/>
      <c r="Y34" s="310"/>
      <c r="Z34" s="559"/>
      <c r="AA34" s="562"/>
      <c r="AB34" s="554"/>
    </row>
    <row r="35" spans="1:28" ht="49.9" customHeight="1" x14ac:dyDescent="0.25">
      <c r="A35" s="545"/>
      <c r="B35" s="547"/>
      <c r="C35" s="541"/>
      <c r="D35" s="541"/>
      <c r="E35" s="541"/>
      <c r="F35" s="543"/>
      <c r="G35" s="541"/>
      <c r="H35" s="541"/>
      <c r="I35" s="540"/>
      <c r="J35" s="557" t="s">
        <v>459</v>
      </c>
      <c r="K35" s="154">
        <v>0.6</v>
      </c>
      <c r="L35" s="62" t="s">
        <v>35</v>
      </c>
      <c r="M35" s="63">
        <v>0</v>
      </c>
      <c r="N35" s="63">
        <v>0</v>
      </c>
      <c r="O35" s="63">
        <v>0</v>
      </c>
      <c r="P35" s="63">
        <v>1</v>
      </c>
      <c r="Q35" s="6">
        <f t="shared" ref="Q35:Q66" si="5">+SUM(M35:M35)*K35</f>
        <v>0</v>
      </c>
      <c r="R35" s="6">
        <f t="shared" ref="R35:R66" si="6">+SUM(N35:N35)*K35</f>
        <v>0</v>
      </c>
      <c r="S35" s="6">
        <f t="shared" ref="S35:S66" si="7">+SUM(O35:O35)*K35</f>
        <v>0</v>
      </c>
      <c r="T35" s="6">
        <f t="shared" ref="T35:T66" si="8">+SUM(P35:P35)*K35</f>
        <v>0.6</v>
      </c>
      <c r="U35" s="149">
        <f t="shared" ref="U35:U66" si="9">+MAX(Q35:T35)</f>
        <v>0.6</v>
      </c>
      <c r="V35" s="310"/>
      <c r="W35" s="310"/>
      <c r="X35" s="310"/>
      <c r="Y35" s="310"/>
      <c r="Z35" s="559"/>
      <c r="AA35" s="562"/>
      <c r="AB35" s="554"/>
    </row>
    <row r="36" spans="1:28" ht="49.9" customHeight="1" x14ac:dyDescent="0.25">
      <c r="A36" s="545"/>
      <c r="B36" s="547"/>
      <c r="C36" s="541"/>
      <c r="D36" s="541"/>
      <c r="E36" s="541"/>
      <c r="F36" s="544"/>
      <c r="G36" s="541"/>
      <c r="H36" s="541"/>
      <c r="I36" s="540"/>
      <c r="J36" s="557"/>
      <c r="K36" s="185">
        <v>0.6</v>
      </c>
      <c r="L36" s="181" t="s">
        <v>39</v>
      </c>
      <c r="M36" s="65">
        <v>0</v>
      </c>
      <c r="N36" s="65">
        <v>0</v>
      </c>
      <c r="O36" s="65">
        <v>0</v>
      </c>
      <c r="P36" s="65">
        <v>0</v>
      </c>
      <c r="Q36" s="165">
        <f t="shared" si="5"/>
        <v>0</v>
      </c>
      <c r="R36" s="165">
        <f t="shared" si="6"/>
        <v>0</v>
      </c>
      <c r="S36" s="165">
        <f t="shared" si="7"/>
        <v>0</v>
      </c>
      <c r="T36" s="165">
        <f t="shared" si="8"/>
        <v>0</v>
      </c>
      <c r="U36" s="166">
        <f t="shared" si="9"/>
        <v>0</v>
      </c>
      <c r="V36" s="311"/>
      <c r="W36" s="311"/>
      <c r="X36" s="311"/>
      <c r="Y36" s="311"/>
      <c r="Z36" s="560"/>
      <c r="AA36" s="563"/>
      <c r="AB36" s="554"/>
    </row>
    <row r="37" spans="1:28" ht="49.9" customHeight="1" x14ac:dyDescent="0.25">
      <c r="A37" s="545"/>
      <c r="B37" s="547"/>
      <c r="C37" s="541"/>
      <c r="D37" s="541" t="s">
        <v>460</v>
      </c>
      <c r="E37" s="541" t="s">
        <v>461</v>
      </c>
      <c r="F37" s="542">
        <v>58</v>
      </c>
      <c r="G37" s="541" t="s">
        <v>462</v>
      </c>
      <c r="H37" s="541" t="s">
        <v>418</v>
      </c>
      <c r="I37" s="539">
        <f>W37</f>
        <v>0.2</v>
      </c>
      <c r="J37" s="557" t="s">
        <v>463</v>
      </c>
      <c r="K37" s="154">
        <v>0.4</v>
      </c>
      <c r="L37" s="62" t="s">
        <v>35</v>
      </c>
      <c r="M37" s="63">
        <v>0</v>
      </c>
      <c r="N37" s="63">
        <v>0.5</v>
      </c>
      <c r="O37" s="63">
        <v>0.5</v>
      </c>
      <c r="P37" s="63">
        <v>1</v>
      </c>
      <c r="Q37" s="6">
        <f t="shared" si="5"/>
        <v>0</v>
      </c>
      <c r="R37" s="6">
        <f t="shared" si="6"/>
        <v>0.2</v>
      </c>
      <c r="S37" s="6">
        <f t="shared" si="7"/>
        <v>0.2</v>
      </c>
      <c r="T37" s="6">
        <f t="shared" si="8"/>
        <v>0.4</v>
      </c>
      <c r="U37" s="149">
        <f t="shared" si="9"/>
        <v>0.4</v>
      </c>
      <c r="V37" s="564">
        <f>+Q38+Q40</f>
        <v>0</v>
      </c>
      <c r="W37" s="564">
        <f>+R38+R40</f>
        <v>0.2</v>
      </c>
      <c r="X37" s="564">
        <f>+S38+S40</f>
        <v>0</v>
      </c>
      <c r="Y37" s="564">
        <f>+T38+T40</f>
        <v>0</v>
      </c>
      <c r="Z37" s="558" t="s">
        <v>464</v>
      </c>
      <c r="AA37" s="561" t="s">
        <v>465</v>
      </c>
      <c r="AB37" s="554"/>
    </row>
    <row r="38" spans="1:28" ht="49.9" customHeight="1" x14ac:dyDescent="0.25">
      <c r="A38" s="545"/>
      <c r="B38" s="547"/>
      <c r="C38" s="541"/>
      <c r="D38" s="541"/>
      <c r="E38" s="541"/>
      <c r="F38" s="543"/>
      <c r="G38" s="541"/>
      <c r="H38" s="541"/>
      <c r="I38" s="540"/>
      <c r="J38" s="557"/>
      <c r="K38" s="185">
        <v>0.4</v>
      </c>
      <c r="L38" s="181" t="s">
        <v>39</v>
      </c>
      <c r="M38" s="65">
        <v>0</v>
      </c>
      <c r="N38" s="65">
        <v>0.5</v>
      </c>
      <c r="O38" s="65">
        <v>0</v>
      </c>
      <c r="P38" s="65">
        <v>0</v>
      </c>
      <c r="Q38" s="165">
        <f t="shared" si="5"/>
        <v>0</v>
      </c>
      <c r="R38" s="165">
        <f t="shared" si="6"/>
        <v>0.2</v>
      </c>
      <c r="S38" s="165">
        <f t="shared" si="7"/>
        <v>0</v>
      </c>
      <c r="T38" s="165">
        <f t="shared" si="8"/>
        <v>0</v>
      </c>
      <c r="U38" s="166">
        <f t="shared" si="9"/>
        <v>0.2</v>
      </c>
      <c r="V38" s="564"/>
      <c r="W38" s="564"/>
      <c r="X38" s="564"/>
      <c r="Y38" s="564"/>
      <c r="Z38" s="559"/>
      <c r="AA38" s="398"/>
      <c r="AB38" s="554"/>
    </row>
    <row r="39" spans="1:28" ht="49.9" customHeight="1" x14ac:dyDescent="0.25">
      <c r="A39" s="545"/>
      <c r="B39" s="547"/>
      <c r="C39" s="541"/>
      <c r="D39" s="541"/>
      <c r="E39" s="541"/>
      <c r="F39" s="543"/>
      <c r="G39" s="541"/>
      <c r="H39" s="541"/>
      <c r="I39" s="540"/>
      <c r="J39" s="557" t="s">
        <v>466</v>
      </c>
      <c r="K39" s="154">
        <v>0.6</v>
      </c>
      <c r="L39" s="62" t="s">
        <v>35</v>
      </c>
      <c r="M39" s="63">
        <v>0</v>
      </c>
      <c r="N39" s="63">
        <v>0</v>
      </c>
      <c r="O39" s="63">
        <v>0</v>
      </c>
      <c r="P39" s="63">
        <v>1</v>
      </c>
      <c r="Q39" s="6">
        <f t="shared" si="5"/>
        <v>0</v>
      </c>
      <c r="R39" s="6">
        <f t="shared" si="6"/>
        <v>0</v>
      </c>
      <c r="S39" s="6">
        <f t="shared" si="7"/>
        <v>0</v>
      </c>
      <c r="T39" s="6">
        <f t="shared" si="8"/>
        <v>0.6</v>
      </c>
      <c r="U39" s="149">
        <f t="shared" si="9"/>
        <v>0.6</v>
      </c>
      <c r="V39" s="564"/>
      <c r="W39" s="564"/>
      <c r="X39" s="564"/>
      <c r="Y39" s="564"/>
      <c r="Z39" s="558" t="s">
        <v>232</v>
      </c>
      <c r="AA39" s="398"/>
      <c r="AB39" s="554"/>
    </row>
    <row r="40" spans="1:28" ht="49.9" customHeight="1" x14ac:dyDescent="0.25">
      <c r="A40" s="545"/>
      <c r="B40" s="547"/>
      <c r="C40" s="541"/>
      <c r="D40" s="541"/>
      <c r="E40" s="541"/>
      <c r="F40" s="544"/>
      <c r="G40" s="541"/>
      <c r="H40" s="541"/>
      <c r="I40" s="540"/>
      <c r="J40" s="557"/>
      <c r="K40" s="185">
        <v>0.6</v>
      </c>
      <c r="L40" s="181" t="s">
        <v>39</v>
      </c>
      <c r="M40" s="65">
        <v>0</v>
      </c>
      <c r="N40" s="65">
        <v>0</v>
      </c>
      <c r="O40" s="65">
        <v>0</v>
      </c>
      <c r="P40" s="65">
        <v>0</v>
      </c>
      <c r="Q40" s="165">
        <f t="shared" si="5"/>
        <v>0</v>
      </c>
      <c r="R40" s="165">
        <f t="shared" si="6"/>
        <v>0</v>
      </c>
      <c r="S40" s="165">
        <f t="shared" si="7"/>
        <v>0</v>
      </c>
      <c r="T40" s="165">
        <f t="shared" si="8"/>
        <v>0</v>
      </c>
      <c r="U40" s="166">
        <f t="shared" si="9"/>
        <v>0</v>
      </c>
      <c r="V40" s="564"/>
      <c r="W40" s="564"/>
      <c r="X40" s="564"/>
      <c r="Y40" s="564"/>
      <c r="Z40" s="560"/>
      <c r="AA40" s="399"/>
      <c r="AB40" s="554"/>
    </row>
    <row r="41" spans="1:28" ht="49.9" customHeight="1" x14ac:dyDescent="0.25">
      <c r="A41" s="545"/>
      <c r="B41" s="547"/>
      <c r="C41" s="541"/>
      <c r="D41" s="541"/>
      <c r="E41" s="541" t="s">
        <v>467</v>
      </c>
      <c r="F41" s="542">
        <v>59</v>
      </c>
      <c r="G41" s="541" t="s">
        <v>468</v>
      </c>
      <c r="H41" s="541" t="s">
        <v>418</v>
      </c>
      <c r="I41" s="539">
        <f>W41</f>
        <v>0.2</v>
      </c>
      <c r="J41" s="557" t="s">
        <v>469</v>
      </c>
      <c r="K41" s="154">
        <v>0.2</v>
      </c>
      <c r="L41" s="62" t="s">
        <v>35</v>
      </c>
      <c r="M41" s="63">
        <v>0.3</v>
      </c>
      <c r="N41" s="63">
        <v>0.8</v>
      </c>
      <c r="O41" s="63">
        <v>1</v>
      </c>
      <c r="P41" s="63">
        <v>1</v>
      </c>
      <c r="Q41" s="6">
        <f t="shared" si="5"/>
        <v>0.06</v>
      </c>
      <c r="R41" s="6">
        <f t="shared" si="6"/>
        <v>0.16000000000000003</v>
      </c>
      <c r="S41" s="6">
        <f t="shared" si="7"/>
        <v>0.2</v>
      </c>
      <c r="T41" s="6">
        <f t="shared" si="8"/>
        <v>0.2</v>
      </c>
      <c r="U41" s="149">
        <f t="shared" si="9"/>
        <v>0.2</v>
      </c>
      <c r="V41" s="564">
        <f>+Q42+Q44+Q46</f>
        <v>0</v>
      </c>
      <c r="W41" s="564">
        <f>+R42+R44+R46</f>
        <v>0.2</v>
      </c>
      <c r="X41" s="564">
        <f>+S42+S44+S46</f>
        <v>0</v>
      </c>
      <c r="Y41" s="564">
        <f>+T42+T44+T46</f>
        <v>0</v>
      </c>
      <c r="Z41" s="558" t="s">
        <v>243</v>
      </c>
      <c r="AA41" s="561" t="s">
        <v>458</v>
      </c>
      <c r="AB41" s="554"/>
    </row>
    <row r="42" spans="1:28" ht="49.9" customHeight="1" x14ac:dyDescent="0.25">
      <c r="A42" s="545"/>
      <c r="B42" s="547"/>
      <c r="C42" s="541"/>
      <c r="D42" s="541"/>
      <c r="E42" s="541"/>
      <c r="F42" s="543"/>
      <c r="G42" s="541"/>
      <c r="H42" s="541"/>
      <c r="I42" s="540"/>
      <c r="J42" s="557"/>
      <c r="K42" s="185">
        <v>0.2</v>
      </c>
      <c r="L42" s="181" t="s">
        <v>39</v>
      </c>
      <c r="M42" s="65">
        <v>0</v>
      </c>
      <c r="N42" s="65">
        <v>1</v>
      </c>
      <c r="O42" s="65">
        <v>0</v>
      </c>
      <c r="P42" s="65">
        <v>0</v>
      </c>
      <c r="Q42" s="165">
        <f t="shared" si="5"/>
        <v>0</v>
      </c>
      <c r="R42" s="165">
        <f t="shared" si="6"/>
        <v>0.2</v>
      </c>
      <c r="S42" s="165">
        <f t="shared" si="7"/>
        <v>0</v>
      </c>
      <c r="T42" s="165">
        <f t="shared" si="8"/>
        <v>0</v>
      </c>
      <c r="U42" s="166">
        <f t="shared" si="9"/>
        <v>0.2</v>
      </c>
      <c r="V42" s="564"/>
      <c r="W42" s="564"/>
      <c r="X42" s="564"/>
      <c r="Y42" s="564"/>
      <c r="Z42" s="559"/>
      <c r="AA42" s="562"/>
      <c r="AB42" s="554"/>
    </row>
    <row r="43" spans="1:28" ht="49.9" customHeight="1" x14ac:dyDescent="0.25">
      <c r="A43" s="545"/>
      <c r="B43" s="547"/>
      <c r="C43" s="541"/>
      <c r="D43" s="541"/>
      <c r="E43" s="541"/>
      <c r="F43" s="543"/>
      <c r="G43" s="541"/>
      <c r="H43" s="541"/>
      <c r="I43" s="540"/>
      <c r="J43" s="557" t="s">
        <v>470</v>
      </c>
      <c r="K43" s="154">
        <v>0.4</v>
      </c>
      <c r="L43" s="64" t="s">
        <v>35</v>
      </c>
      <c r="M43" s="63">
        <v>0</v>
      </c>
      <c r="N43" s="63">
        <v>0</v>
      </c>
      <c r="O43" s="63">
        <v>0.5</v>
      </c>
      <c r="P43" s="63">
        <v>1</v>
      </c>
      <c r="Q43" s="6">
        <f t="shared" si="5"/>
        <v>0</v>
      </c>
      <c r="R43" s="6">
        <f t="shared" si="6"/>
        <v>0</v>
      </c>
      <c r="S43" s="6">
        <f t="shared" si="7"/>
        <v>0.2</v>
      </c>
      <c r="T43" s="6">
        <f t="shared" si="8"/>
        <v>0.4</v>
      </c>
      <c r="U43" s="149">
        <f t="shared" si="9"/>
        <v>0.4</v>
      </c>
      <c r="V43" s="564"/>
      <c r="W43" s="564"/>
      <c r="X43" s="564"/>
      <c r="Y43" s="564"/>
      <c r="Z43" s="559"/>
      <c r="AA43" s="562"/>
      <c r="AB43" s="554"/>
    </row>
    <row r="44" spans="1:28" ht="49.9" customHeight="1" x14ac:dyDescent="0.25">
      <c r="A44" s="545"/>
      <c r="B44" s="547"/>
      <c r="C44" s="541"/>
      <c r="D44" s="541"/>
      <c r="E44" s="541"/>
      <c r="F44" s="543"/>
      <c r="G44" s="541"/>
      <c r="H44" s="541"/>
      <c r="I44" s="540"/>
      <c r="J44" s="557"/>
      <c r="K44" s="185">
        <v>0.4</v>
      </c>
      <c r="L44" s="181" t="s">
        <v>39</v>
      </c>
      <c r="M44" s="65">
        <v>0</v>
      </c>
      <c r="N44" s="65">
        <v>0</v>
      </c>
      <c r="O44" s="65">
        <v>0</v>
      </c>
      <c r="P44" s="65">
        <v>0</v>
      </c>
      <c r="Q44" s="165">
        <f t="shared" si="5"/>
        <v>0</v>
      </c>
      <c r="R44" s="165">
        <f t="shared" si="6"/>
        <v>0</v>
      </c>
      <c r="S44" s="165">
        <f t="shared" si="7"/>
        <v>0</v>
      </c>
      <c r="T44" s="165">
        <f t="shared" si="8"/>
        <v>0</v>
      </c>
      <c r="U44" s="166">
        <f t="shared" si="9"/>
        <v>0</v>
      </c>
      <c r="V44" s="564"/>
      <c r="W44" s="564"/>
      <c r="X44" s="564"/>
      <c r="Y44" s="564"/>
      <c r="Z44" s="559"/>
      <c r="AA44" s="562"/>
      <c r="AB44" s="554"/>
    </row>
    <row r="45" spans="1:28" ht="49.9" customHeight="1" x14ac:dyDescent="0.25">
      <c r="A45" s="545"/>
      <c r="B45" s="547"/>
      <c r="C45" s="541"/>
      <c r="D45" s="541"/>
      <c r="E45" s="541"/>
      <c r="F45" s="543"/>
      <c r="G45" s="541"/>
      <c r="H45" s="541"/>
      <c r="I45" s="540"/>
      <c r="J45" s="567" t="s">
        <v>471</v>
      </c>
      <c r="K45" s="154">
        <v>0.4</v>
      </c>
      <c r="L45" s="62" t="s">
        <v>35</v>
      </c>
      <c r="M45" s="63">
        <v>0</v>
      </c>
      <c r="N45" s="63">
        <v>0</v>
      </c>
      <c r="O45" s="63">
        <v>0</v>
      </c>
      <c r="P45" s="63">
        <v>1</v>
      </c>
      <c r="Q45" s="6">
        <f t="shared" si="5"/>
        <v>0</v>
      </c>
      <c r="R45" s="6">
        <f t="shared" si="6"/>
        <v>0</v>
      </c>
      <c r="S45" s="6">
        <f t="shared" si="7"/>
        <v>0</v>
      </c>
      <c r="T45" s="6">
        <f t="shared" si="8"/>
        <v>0.4</v>
      </c>
      <c r="U45" s="149">
        <f t="shared" si="9"/>
        <v>0.4</v>
      </c>
      <c r="V45" s="564"/>
      <c r="W45" s="564"/>
      <c r="X45" s="564"/>
      <c r="Y45" s="564"/>
      <c r="Z45" s="559"/>
      <c r="AA45" s="562"/>
      <c r="AB45" s="554"/>
    </row>
    <row r="46" spans="1:28" ht="49.9" customHeight="1" x14ac:dyDescent="0.25">
      <c r="A46" s="545"/>
      <c r="B46" s="547"/>
      <c r="C46" s="541"/>
      <c r="D46" s="541"/>
      <c r="E46" s="541"/>
      <c r="F46" s="544"/>
      <c r="G46" s="541"/>
      <c r="H46" s="541"/>
      <c r="I46" s="540"/>
      <c r="J46" s="568"/>
      <c r="K46" s="185">
        <v>0.4</v>
      </c>
      <c r="L46" s="181" t="s">
        <v>39</v>
      </c>
      <c r="M46" s="65">
        <v>0</v>
      </c>
      <c r="N46" s="65">
        <v>0</v>
      </c>
      <c r="O46" s="65">
        <v>0</v>
      </c>
      <c r="P46" s="65">
        <v>0</v>
      </c>
      <c r="Q46" s="165">
        <f t="shared" si="5"/>
        <v>0</v>
      </c>
      <c r="R46" s="165">
        <f t="shared" si="6"/>
        <v>0</v>
      </c>
      <c r="S46" s="165">
        <f t="shared" si="7"/>
        <v>0</v>
      </c>
      <c r="T46" s="165">
        <f t="shared" si="8"/>
        <v>0</v>
      </c>
      <c r="U46" s="166">
        <f t="shared" si="9"/>
        <v>0</v>
      </c>
      <c r="V46" s="564"/>
      <c r="W46" s="564"/>
      <c r="X46" s="564"/>
      <c r="Y46" s="564"/>
      <c r="Z46" s="559"/>
      <c r="AA46" s="562"/>
      <c r="AB46" s="554"/>
    </row>
    <row r="47" spans="1:28" ht="49.9" customHeight="1" x14ac:dyDescent="0.25">
      <c r="A47" s="545"/>
      <c r="B47" s="547"/>
      <c r="C47" s="540" t="s">
        <v>472</v>
      </c>
      <c r="D47" s="540" t="s">
        <v>473</v>
      </c>
      <c r="E47" s="540" t="s">
        <v>474</v>
      </c>
      <c r="F47" s="569">
        <v>60</v>
      </c>
      <c r="G47" s="540" t="s">
        <v>475</v>
      </c>
      <c r="H47" s="540" t="s">
        <v>418</v>
      </c>
      <c r="I47" s="539">
        <f>W47</f>
        <v>0.24</v>
      </c>
      <c r="J47" s="557" t="s">
        <v>476</v>
      </c>
      <c r="K47" s="154">
        <v>0.3</v>
      </c>
      <c r="L47" s="62" t="s">
        <v>35</v>
      </c>
      <c r="M47" s="63">
        <v>0.3</v>
      </c>
      <c r="N47" s="63">
        <v>0.8</v>
      </c>
      <c r="O47" s="63">
        <v>1</v>
      </c>
      <c r="P47" s="63">
        <v>1</v>
      </c>
      <c r="Q47" s="6">
        <f t="shared" si="5"/>
        <v>0.09</v>
      </c>
      <c r="R47" s="6">
        <f t="shared" si="6"/>
        <v>0.24</v>
      </c>
      <c r="S47" s="6">
        <f t="shared" si="7"/>
        <v>0.3</v>
      </c>
      <c r="T47" s="6">
        <f t="shared" si="8"/>
        <v>0.3</v>
      </c>
      <c r="U47" s="149">
        <f t="shared" si="9"/>
        <v>0.3</v>
      </c>
      <c r="V47" s="310">
        <f>+Q48+Q50+Q52</f>
        <v>4.4999999999999998E-2</v>
      </c>
      <c r="W47" s="310">
        <f>+R48+R50+R52</f>
        <v>0.24</v>
      </c>
      <c r="X47" s="310">
        <f>+S48+S50+S52</f>
        <v>0</v>
      </c>
      <c r="Y47" s="310">
        <f>+T48+T50+T52</f>
        <v>0</v>
      </c>
      <c r="Z47" s="559"/>
      <c r="AA47" s="562"/>
      <c r="AB47" s="554"/>
    </row>
    <row r="48" spans="1:28" ht="49.9" customHeight="1" x14ac:dyDescent="0.25">
      <c r="A48" s="545"/>
      <c r="B48" s="547"/>
      <c r="C48" s="540"/>
      <c r="D48" s="540"/>
      <c r="E48" s="540"/>
      <c r="F48" s="570"/>
      <c r="G48" s="540"/>
      <c r="H48" s="540"/>
      <c r="I48" s="540"/>
      <c r="J48" s="557"/>
      <c r="K48" s="185">
        <v>0.3</v>
      </c>
      <c r="L48" s="181" t="s">
        <v>39</v>
      </c>
      <c r="M48" s="65">
        <v>0.15</v>
      </c>
      <c r="N48" s="65">
        <v>0.8</v>
      </c>
      <c r="O48" s="65">
        <v>0</v>
      </c>
      <c r="P48" s="65">
        <v>0</v>
      </c>
      <c r="Q48" s="165">
        <f t="shared" si="5"/>
        <v>4.4999999999999998E-2</v>
      </c>
      <c r="R48" s="165">
        <f t="shared" si="6"/>
        <v>0.24</v>
      </c>
      <c r="S48" s="165">
        <f t="shared" si="7"/>
        <v>0</v>
      </c>
      <c r="T48" s="165">
        <f t="shared" si="8"/>
        <v>0</v>
      </c>
      <c r="U48" s="166">
        <f t="shared" si="9"/>
        <v>0.24</v>
      </c>
      <c r="V48" s="310"/>
      <c r="W48" s="310"/>
      <c r="X48" s="310"/>
      <c r="Y48" s="310"/>
      <c r="Z48" s="559"/>
      <c r="AA48" s="562"/>
      <c r="AB48" s="554"/>
    </row>
    <row r="49" spans="1:41" ht="49.9" customHeight="1" x14ac:dyDescent="0.25">
      <c r="A49" s="545"/>
      <c r="B49" s="547"/>
      <c r="C49" s="540"/>
      <c r="D49" s="540"/>
      <c r="E49" s="540"/>
      <c r="F49" s="570"/>
      <c r="G49" s="540"/>
      <c r="H49" s="540"/>
      <c r="I49" s="540"/>
      <c r="J49" s="556" t="s">
        <v>477</v>
      </c>
      <c r="K49" s="154">
        <v>0.3</v>
      </c>
      <c r="L49" s="62" t="s">
        <v>35</v>
      </c>
      <c r="M49" s="63">
        <v>0</v>
      </c>
      <c r="N49" s="63">
        <v>0</v>
      </c>
      <c r="O49" s="63">
        <v>0.5</v>
      </c>
      <c r="P49" s="63">
        <v>1</v>
      </c>
      <c r="Q49" s="6">
        <f t="shared" si="5"/>
        <v>0</v>
      </c>
      <c r="R49" s="6">
        <f t="shared" si="6"/>
        <v>0</v>
      </c>
      <c r="S49" s="6">
        <f t="shared" si="7"/>
        <v>0.15</v>
      </c>
      <c r="T49" s="6">
        <f t="shared" si="8"/>
        <v>0.3</v>
      </c>
      <c r="U49" s="149">
        <f t="shared" si="9"/>
        <v>0.3</v>
      </c>
      <c r="V49" s="310"/>
      <c r="W49" s="310"/>
      <c r="X49" s="310"/>
      <c r="Y49" s="310"/>
      <c r="Z49" s="559"/>
      <c r="AA49" s="562"/>
      <c r="AB49" s="554"/>
    </row>
    <row r="50" spans="1:41" ht="49.9" customHeight="1" x14ac:dyDescent="0.25">
      <c r="A50" s="545"/>
      <c r="B50" s="547"/>
      <c r="C50" s="540"/>
      <c r="D50" s="540"/>
      <c r="E50" s="540"/>
      <c r="F50" s="570"/>
      <c r="G50" s="540"/>
      <c r="H50" s="540"/>
      <c r="I50" s="540"/>
      <c r="J50" s="556"/>
      <c r="K50" s="185">
        <v>0.3</v>
      </c>
      <c r="L50" s="181" t="s">
        <v>39</v>
      </c>
      <c r="M50" s="65">
        <v>0</v>
      </c>
      <c r="N50" s="65">
        <v>0</v>
      </c>
      <c r="O50" s="65">
        <v>0</v>
      </c>
      <c r="P50" s="65">
        <v>0</v>
      </c>
      <c r="Q50" s="165">
        <f t="shared" si="5"/>
        <v>0</v>
      </c>
      <c r="R50" s="165">
        <f t="shared" si="6"/>
        <v>0</v>
      </c>
      <c r="S50" s="165">
        <f t="shared" si="7"/>
        <v>0</v>
      </c>
      <c r="T50" s="165">
        <f t="shared" si="8"/>
        <v>0</v>
      </c>
      <c r="U50" s="166">
        <f t="shared" si="9"/>
        <v>0</v>
      </c>
      <c r="V50" s="310"/>
      <c r="W50" s="310"/>
      <c r="X50" s="310"/>
      <c r="Y50" s="310"/>
      <c r="Z50" s="559"/>
      <c r="AA50" s="562"/>
      <c r="AB50" s="554"/>
    </row>
    <row r="51" spans="1:41" ht="49.9" customHeight="1" x14ac:dyDescent="0.25">
      <c r="A51" s="545"/>
      <c r="B51" s="547"/>
      <c r="C51" s="540"/>
      <c r="D51" s="540"/>
      <c r="E51" s="540"/>
      <c r="F51" s="570"/>
      <c r="G51" s="540"/>
      <c r="H51" s="540"/>
      <c r="I51" s="540"/>
      <c r="J51" s="556" t="s">
        <v>478</v>
      </c>
      <c r="K51" s="154">
        <v>0.4</v>
      </c>
      <c r="L51" s="62" t="s">
        <v>35</v>
      </c>
      <c r="M51" s="63">
        <v>0</v>
      </c>
      <c r="N51" s="63">
        <v>0</v>
      </c>
      <c r="O51" s="63">
        <v>0</v>
      </c>
      <c r="P51" s="63">
        <v>1</v>
      </c>
      <c r="Q51" s="6">
        <f t="shared" si="5"/>
        <v>0</v>
      </c>
      <c r="R51" s="6">
        <f t="shared" si="6"/>
        <v>0</v>
      </c>
      <c r="S51" s="6">
        <f t="shared" si="7"/>
        <v>0</v>
      </c>
      <c r="T51" s="6">
        <f t="shared" si="8"/>
        <v>0.4</v>
      </c>
      <c r="U51" s="149">
        <f t="shared" si="9"/>
        <v>0.4</v>
      </c>
      <c r="V51" s="310"/>
      <c r="W51" s="310"/>
      <c r="X51" s="310"/>
      <c r="Y51" s="310"/>
      <c r="Z51" s="559"/>
      <c r="AA51" s="562"/>
      <c r="AB51" s="554"/>
    </row>
    <row r="52" spans="1:41" ht="49.9" customHeight="1" x14ac:dyDescent="0.25">
      <c r="A52" s="545"/>
      <c r="B52" s="547"/>
      <c r="C52" s="540"/>
      <c r="D52" s="540"/>
      <c r="E52" s="540"/>
      <c r="F52" s="571"/>
      <c r="G52" s="540"/>
      <c r="H52" s="550"/>
      <c r="I52" s="550"/>
      <c r="J52" s="566"/>
      <c r="K52" s="186">
        <v>0.4</v>
      </c>
      <c r="L52" s="181" t="s">
        <v>39</v>
      </c>
      <c r="M52" s="65">
        <v>0</v>
      </c>
      <c r="N52" s="108">
        <v>0</v>
      </c>
      <c r="O52" s="65">
        <v>0</v>
      </c>
      <c r="P52" s="65">
        <v>0</v>
      </c>
      <c r="Q52" s="165">
        <f t="shared" si="5"/>
        <v>0</v>
      </c>
      <c r="R52" s="165">
        <f t="shared" si="6"/>
        <v>0</v>
      </c>
      <c r="S52" s="165">
        <f t="shared" si="7"/>
        <v>0</v>
      </c>
      <c r="T52" s="165">
        <f t="shared" si="8"/>
        <v>0</v>
      </c>
      <c r="U52" s="166">
        <f t="shared" si="9"/>
        <v>0</v>
      </c>
      <c r="V52" s="311"/>
      <c r="W52" s="311"/>
      <c r="X52" s="311"/>
      <c r="Y52" s="311"/>
      <c r="Z52" s="560"/>
      <c r="AA52" s="563"/>
      <c r="AB52" s="554"/>
    </row>
    <row r="53" spans="1:41" ht="49.9" customHeight="1" x14ac:dyDescent="0.25">
      <c r="A53" s="545"/>
      <c r="B53" s="547"/>
      <c r="C53" s="540"/>
      <c r="D53" s="550" t="s">
        <v>479</v>
      </c>
      <c r="E53" s="550" t="s">
        <v>480</v>
      </c>
      <c r="F53" s="569">
        <v>61</v>
      </c>
      <c r="G53" s="550" t="s">
        <v>481</v>
      </c>
      <c r="H53" s="572" t="s">
        <v>482</v>
      </c>
      <c r="I53" s="575">
        <f>W53</f>
        <v>0.37250000000000005</v>
      </c>
      <c r="J53" s="578" t="s">
        <v>483</v>
      </c>
      <c r="K53" s="180">
        <v>0.2</v>
      </c>
      <c r="L53" s="103" t="s">
        <v>35</v>
      </c>
      <c r="M53" s="105">
        <v>0.7</v>
      </c>
      <c r="N53" s="105">
        <v>0.9</v>
      </c>
      <c r="O53" s="211">
        <v>1</v>
      </c>
      <c r="P53" s="212">
        <v>1</v>
      </c>
      <c r="Q53" s="6">
        <f t="shared" si="5"/>
        <v>0.13999999999999999</v>
      </c>
      <c r="R53" s="6">
        <f t="shared" si="6"/>
        <v>0.18000000000000002</v>
      </c>
      <c r="S53" s="6">
        <f t="shared" si="7"/>
        <v>0.2</v>
      </c>
      <c r="T53" s="6">
        <f t="shared" si="8"/>
        <v>0.2</v>
      </c>
      <c r="U53" s="149">
        <f t="shared" si="9"/>
        <v>0.2</v>
      </c>
      <c r="V53" s="309">
        <f>+Q54+Q56+Q58+Q60</f>
        <v>0.19499999999999998</v>
      </c>
      <c r="W53" s="309">
        <f>+R54+R56+R58+R60</f>
        <v>0.37250000000000005</v>
      </c>
      <c r="X53" s="309">
        <f>+S54+S56+S58+S60</f>
        <v>0</v>
      </c>
      <c r="Y53" s="309">
        <f>+T54+T56+T58+T60</f>
        <v>0</v>
      </c>
      <c r="Z53" s="558" t="s">
        <v>329</v>
      </c>
      <c r="AA53" s="561" t="s">
        <v>484</v>
      </c>
      <c r="AB53" s="554"/>
    </row>
    <row r="54" spans="1:41" ht="49.9" customHeight="1" x14ac:dyDescent="0.25">
      <c r="A54" s="545"/>
      <c r="B54" s="547"/>
      <c r="C54" s="540"/>
      <c r="D54" s="551"/>
      <c r="E54" s="551"/>
      <c r="F54" s="570"/>
      <c r="G54" s="551"/>
      <c r="H54" s="551"/>
      <c r="I54" s="576"/>
      <c r="J54" s="578"/>
      <c r="K54" s="191">
        <v>0.2</v>
      </c>
      <c r="L54" s="192" t="s">
        <v>39</v>
      </c>
      <c r="M54" s="187">
        <v>0.7</v>
      </c>
      <c r="N54" s="187">
        <v>1</v>
      </c>
      <c r="O54" s="187">
        <v>0</v>
      </c>
      <c r="P54" s="188">
        <v>0</v>
      </c>
      <c r="Q54" s="165">
        <f t="shared" si="5"/>
        <v>0.13999999999999999</v>
      </c>
      <c r="R54" s="165">
        <f t="shared" si="6"/>
        <v>0.2</v>
      </c>
      <c r="S54" s="165">
        <f t="shared" si="7"/>
        <v>0</v>
      </c>
      <c r="T54" s="165">
        <f t="shared" si="8"/>
        <v>0</v>
      </c>
      <c r="U54" s="166">
        <f t="shared" si="9"/>
        <v>0.2</v>
      </c>
      <c r="V54" s="310"/>
      <c r="W54" s="310"/>
      <c r="X54" s="310"/>
      <c r="Y54" s="310"/>
      <c r="Z54" s="559"/>
      <c r="AA54" s="562"/>
      <c r="AB54" s="554"/>
    </row>
    <row r="55" spans="1:41" ht="49.9" customHeight="1" x14ac:dyDescent="0.25">
      <c r="A55" s="545"/>
      <c r="B55" s="547"/>
      <c r="C55" s="540"/>
      <c r="D55" s="551"/>
      <c r="E55" s="551"/>
      <c r="F55" s="570"/>
      <c r="G55" s="551"/>
      <c r="H55" s="551"/>
      <c r="I55" s="576"/>
      <c r="J55" s="578" t="s">
        <v>485</v>
      </c>
      <c r="K55" s="180">
        <v>0.25</v>
      </c>
      <c r="L55" s="104" t="s">
        <v>35</v>
      </c>
      <c r="M55" s="105">
        <v>0.1</v>
      </c>
      <c r="N55" s="105">
        <v>0.4</v>
      </c>
      <c r="O55" s="105">
        <v>0.7</v>
      </c>
      <c r="P55" s="106">
        <v>1</v>
      </c>
      <c r="Q55" s="6">
        <f t="shared" si="5"/>
        <v>2.5000000000000001E-2</v>
      </c>
      <c r="R55" s="6">
        <f t="shared" si="6"/>
        <v>0.1</v>
      </c>
      <c r="S55" s="6">
        <f t="shared" si="7"/>
        <v>0.17499999999999999</v>
      </c>
      <c r="T55" s="6">
        <f t="shared" si="8"/>
        <v>0.25</v>
      </c>
      <c r="U55" s="149">
        <f t="shared" si="9"/>
        <v>0.25</v>
      </c>
      <c r="V55" s="310"/>
      <c r="W55" s="310"/>
      <c r="X55" s="310"/>
      <c r="Y55" s="310"/>
      <c r="Z55" s="559"/>
      <c r="AA55" s="562"/>
      <c r="AB55" s="554"/>
    </row>
    <row r="56" spans="1:41" ht="49.9" customHeight="1" x14ac:dyDescent="0.25">
      <c r="A56" s="545"/>
      <c r="B56" s="547"/>
      <c r="C56" s="540"/>
      <c r="D56" s="551"/>
      <c r="E56" s="551"/>
      <c r="F56" s="570"/>
      <c r="G56" s="551"/>
      <c r="H56" s="551"/>
      <c r="I56" s="576"/>
      <c r="J56" s="578"/>
      <c r="K56" s="191">
        <v>0.25</v>
      </c>
      <c r="L56" s="192" t="s">
        <v>39</v>
      </c>
      <c r="M56" s="187">
        <v>0.1</v>
      </c>
      <c r="N56" s="187">
        <v>0.4</v>
      </c>
      <c r="O56" s="187">
        <v>0</v>
      </c>
      <c r="P56" s="188">
        <v>0</v>
      </c>
      <c r="Q56" s="165">
        <f t="shared" si="5"/>
        <v>2.5000000000000001E-2</v>
      </c>
      <c r="R56" s="165">
        <f t="shared" si="6"/>
        <v>0.1</v>
      </c>
      <c r="S56" s="165">
        <f t="shared" si="7"/>
        <v>0</v>
      </c>
      <c r="T56" s="165">
        <f t="shared" si="8"/>
        <v>0</v>
      </c>
      <c r="U56" s="166">
        <f t="shared" si="9"/>
        <v>0.1</v>
      </c>
      <c r="V56" s="310"/>
      <c r="W56" s="310"/>
      <c r="X56" s="310"/>
      <c r="Y56" s="310"/>
      <c r="Z56" s="559"/>
      <c r="AA56" s="562"/>
      <c r="AB56" s="554"/>
    </row>
    <row r="57" spans="1:41" ht="49.9" customHeight="1" x14ac:dyDescent="0.25">
      <c r="A57" s="545"/>
      <c r="B57" s="547"/>
      <c r="C57" s="540"/>
      <c r="D57" s="551"/>
      <c r="E57" s="551"/>
      <c r="F57" s="570"/>
      <c r="G57" s="551"/>
      <c r="H57" s="551"/>
      <c r="I57" s="576"/>
      <c r="J57" s="578" t="s">
        <v>486</v>
      </c>
      <c r="K57" s="180">
        <v>0.3</v>
      </c>
      <c r="L57" s="104" t="s">
        <v>35</v>
      </c>
      <c r="M57" s="105">
        <v>0.1</v>
      </c>
      <c r="N57" s="105">
        <v>0.4</v>
      </c>
      <c r="O57" s="105">
        <v>0.7</v>
      </c>
      <c r="P57" s="106">
        <v>1</v>
      </c>
      <c r="Q57" s="6">
        <f t="shared" si="5"/>
        <v>0.03</v>
      </c>
      <c r="R57" s="6">
        <f t="shared" si="6"/>
        <v>0.12</v>
      </c>
      <c r="S57" s="6">
        <f t="shared" si="7"/>
        <v>0.21</v>
      </c>
      <c r="T57" s="6">
        <f t="shared" si="8"/>
        <v>0.3</v>
      </c>
      <c r="U57" s="149">
        <f t="shared" si="9"/>
        <v>0.3</v>
      </c>
      <c r="V57" s="310"/>
      <c r="W57" s="310"/>
      <c r="X57" s="310"/>
      <c r="Y57" s="310"/>
      <c r="Z57" s="559"/>
      <c r="AA57" s="562"/>
      <c r="AB57" s="554"/>
    </row>
    <row r="58" spans="1:41" ht="49.9" customHeight="1" thickBot="1" x14ac:dyDescent="0.3">
      <c r="A58" s="545"/>
      <c r="B58" s="547"/>
      <c r="C58" s="540"/>
      <c r="D58" s="551"/>
      <c r="E58" s="551"/>
      <c r="F58" s="570"/>
      <c r="G58" s="551"/>
      <c r="H58" s="551"/>
      <c r="I58" s="576"/>
      <c r="J58" s="578"/>
      <c r="K58" s="191">
        <v>0.3</v>
      </c>
      <c r="L58" s="192" t="s">
        <v>39</v>
      </c>
      <c r="M58" s="187">
        <v>0.1</v>
      </c>
      <c r="N58" s="187">
        <v>0.2</v>
      </c>
      <c r="O58" s="187">
        <v>0</v>
      </c>
      <c r="P58" s="188">
        <v>0</v>
      </c>
      <c r="Q58" s="165">
        <f t="shared" si="5"/>
        <v>0.03</v>
      </c>
      <c r="R58" s="165">
        <f t="shared" si="6"/>
        <v>0.06</v>
      </c>
      <c r="S58" s="165">
        <f t="shared" si="7"/>
        <v>0</v>
      </c>
      <c r="T58" s="165">
        <f t="shared" si="8"/>
        <v>0</v>
      </c>
      <c r="U58" s="166">
        <f t="shared" si="9"/>
        <v>0.06</v>
      </c>
      <c r="V58" s="310"/>
      <c r="W58" s="310"/>
      <c r="X58" s="310"/>
      <c r="Y58" s="310"/>
      <c r="Z58" s="559"/>
      <c r="AA58" s="562"/>
      <c r="AB58" s="554"/>
    </row>
    <row r="59" spans="1:41" ht="49.9" customHeight="1" x14ac:dyDescent="0.25">
      <c r="A59" s="545"/>
      <c r="B59" s="547"/>
      <c r="C59" s="540"/>
      <c r="D59" s="551"/>
      <c r="E59" s="551"/>
      <c r="F59" s="570"/>
      <c r="G59" s="551"/>
      <c r="H59" s="551"/>
      <c r="I59" s="576"/>
      <c r="J59" s="578" t="s">
        <v>487</v>
      </c>
      <c r="K59" s="180">
        <v>0.25</v>
      </c>
      <c r="L59" s="103" t="s">
        <v>35</v>
      </c>
      <c r="M59" s="107">
        <v>0</v>
      </c>
      <c r="N59" s="105">
        <v>0.1</v>
      </c>
      <c r="O59" s="105">
        <v>0.7</v>
      </c>
      <c r="P59" s="106">
        <v>1</v>
      </c>
      <c r="Q59" s="6">
        <f t="shared" si="5"/>
        <v>0</v>
      </c>
      <c r="R59" s="6">
        <f t="shared" si="6"/>
        <v>2.5000000000000001E-2</v>
      </c>
      <c r="S59" s="6">
        <f t="shared" si="7"/>
        <v>0.17499999999999999</v>
      </c>
      <c r="T59" s="6">
        <f t="shared" si="8"/>
        <v>0.25</v>
      </c>
      <c r="U59" s="149">
        <f t="shared" si="9"/>
        <v>0.25</v>
      </c>
      <c r="V59" s="310"/>
      <c r="W59" s="310"/>
      <c r="X59" s="310"/>
      <c r="Y59" s="310"/>
      <c r="Z59" s="559"/>
      <c r="AA59" s="562"/>
      <c r="AB59" s="554"/>
    </row>
    <row r="60" spans="1:41" ht="105" customHeight="1" thickBot="1" x14ac:dyDescent="0.3">
      <c r="A60" s="545"/>
      <c r="B60" s="547"/>
      <c r="C60" s="540"/>
      <c r="D60" s="552"/>
      <c r="E60" s="552"/>
      <c r="F60" s="571"/>
      <c r="G60" s="552"/>
      <c r="H60" s="573"/>
      <c r="I60" s="577"/>
      <c r="J60" s="578"/>
      <c r="K60" s="191">
        <v>0.25</v>
      </c>
      <c r="L60" s="192" t="s">
        <v>39</v>
      </c>
      <c r="M60" s="189">
        <v>0</v>
      </c>
      <c r="N60" s="189">
        <v>0.05</v>
      </c>
      <c r="O60" s="189">
        <v>0</v>
      </c>
      <c r="P60" s="190">
        <v>0</v>
      </c>
      <c r="Q60" s="165">
        <f t="shared" si="5"/>
        <v>0</v>
      </c>
      <c r="R60" s="165">
        <f t="shared" si="6"/>
        <v>1.2500000000000001E-2</v>
      </c>
      <c r="S60" s="165">
        <f t="shared" si="7"/>
        <v>0</v>
      </c>
      <c r="T60" s="165">
        <f t="shared" si="8"/>
        <v>0</v>
      </c>
      <c r="U60" s="166">
        <f t="shared" si="9"/>
        <v>1.2500000000000001E-2</v>
      </c>
      <c r="V60" s="311"/>
      <c r="W60" s="311"/>
      <c r="X60" s="311"/>
      <c r="Y60" s="311"/>
      <c r="Z60" s="560"/>
      <c r="AA60" s="563"/>
      <c r="AB60" s="554"/>
    </row>
    <row r="61" spans="1:41" ht="36.4" customHeight="1" x14ac:dyDescent="0.25">
      <c r="A61" s="545"/>
      <c r="B61" s="547"/>
      <c r="C61" s="540"/>
      <c r="D61" s="540" t="s">
        <v>488</v>
      </c>
      <c r="E61" s="540" t="s">
        <v>489</v>
      </c>
      <c r="F61" s="569">
        <v>62</v>
      </c>
      <c r="G61" s="540" t="s">
        <v>490</v>
      </c>
      <c r="H61" s="552" t="s">
        <v>418</v>
      </c>
      <c r="I61" s="574">
        <f>W61</f>
        <v>0.4</v>
      </c>
      <c r="J61" s="579" t="s">
        <v>491</v>
      </c>
      <c r="K61" s="179">
        <v>0.2</v>
      </c>
      <c r="L61" s="62" t="s">
        <v>35</v>
      </c>
      <c r="M61" s="63">
        <v>1</v>
      </c>
      <c r="N61" s="63">
        <v>1</v>
      </c>
      <c r="O61" s="63">
        <v>1</v>
      </c>
      <c r="P61" s="63">
        <v>1</v>
      </c>
      <c r="Q61" s="6">
        <f t="shared" si="5"/>
        <v>0.2</v>
      </c>
      <c r="R61" s="6">
        <f t="shared" si="6"/>
        <v>0.2</v>
      </c>
      <c r="S61" s="6">
        <f t="shared" si="7"/>
        <v>0.2</v>
      </c>
      <c r="T61" s="6">
        <f t="shared" si="8"/>
        <v>0.2</v>
      </c>
      <c r="U61" s="149">
        <f t="shared" si="9"/>
        <v>0.2</v>
      </c>
      <c r="V61" s="580">
        <f>+Q62+Q64+Q66+Q68</f>
        <v>0.24000000000000002</v>
      </c>
      <c r="W61" s="580">
        <f>+R62+R64+R66+R68</f>
        <v>0.4</v>
      </c>
      <c r="X61" s="580">
        <f>+S62+S64+S66+S68</f>
        <v>0</v>
      </c>
      <c r="Y61" s="580">
        <f>+T62+T64+T66+T68</f>
        <v>0</v>
      </c>
      <c r="Z61" s="559" t="s">
        <v>243</v>
      </c>
      <c r="AA61" s="561" t="s">
        <v>458</v>
      </c>
      <c r="AB61" s="554"/>
    </row>
    <row r="62" spans="1:41" ht="25.9" customHeight="1" x14ac:dyDescent="0.25">
      <c r="A62" s="545"/>
      <c r="B62" s="547"/>
      <c r="C62" s="540"/>
      <c r="D62" s="540"/>
      <c r="E62" s="540"/>
      <c r="F62" s="570"/>
      <c r="G62" s="540"/>
      <c r="H62" s="540"/>
      <c r="I62" s="540"/>
      <c r="J62" s="556"/>
      <c r="K62" s="185">
        <v>0.2</v>
      </c>
      <c r="L62" s="181" t="s">
        <v>39</v>
      </c>
      <c r="M62" s="65">
        <v>1</v>
      </c>
      <c r="N62" s="65">
        <v>1</v>
      </c>
      <c r="O62" s="65">
        <v>0</v>
      </c>
      <c r="P62" s="65">
        <v>0</v>
      </c>
      <c r="Q62" s="165">
        <f t="shared" si="5"/>
        <v>0.2</v>
      </c>
      <c r="R62" s="165">
        <f t="shared" si="6"/>
        <v>0.2</v>
      </c>
      <c r="S62" s="165">
        <f t="shared" si="7"/>
        <v>0</v>
      </c>
      <c r="T62" s="165">
        <f t="shared" si="8"/>
        <v>0</v>
      </c>
      <c r="U62" s="166">
        <f t="shared" si="9"/>
        <v>0.2</v>
      </c>
      <c r="V62" s="581"/>
      <c r="W62" s="581"/>
      <c r="X62" s="581"/>
      <c r="Y62" s="581"/>
      <c r="Z62" s="559"/>
      <c r="AA62" s="562"/>
      <c r="AB62" s="554"/>
    </row>
    <row r="63" spans="1:41" s="51" customFormat="1" ht="29.65" customHeight="1" x14ac:dyDescent="0.25">
      <c r="A63" s="545"/>
      <c r="B63" s="547"/>
      <c r="C63" s="540"/>
      <c r="D63" s="540"/>
      <c r="E63" s="540"/>
      <c r="F63" s="570"/>
      <c r="G63" s="540"/>
      <c r="H63" s="540"/>
      <c r="I63" s="540"/>
      <c r="J63" s="556" t="s">
        <v>492</v>
      </c>
      <c r="K63" s="154">
        <v>0.2</v>
      </c>
      <c r="L63" s="66" t="s">
        <v>35</v>
      </c>
      <c r="M63" s="67">
        <v>0.2</v>
      </c>
      <c r="N63" s="67">
        <v>0.8</v>
      </c>
      <c r="O63" s="67">
        <v>1</v>
      </c>
      <c r="P63" s="67">
        <v>1</v>
      </c>
      <c r="Q63" s="6">
        <f t="shared" si="5"/>
        <v>4.0000000000000008E-2</v>
      </c>
      <c r="R63" s="6">
        <f t="shared" si="6"/>
        <v>0.16000000000000003</v>
      </c>
      <c r="S63" s="6">
        <f t="shared" si="7"/>
        <v>0.2</v>
      </c>
      <c r="T63" s="6">
        <f t="shared" si="8"/>
        <v>0.2</v>
      </c>
      <c r="U63" s="149">
        <f t="shared" si="9"/>
        <v>0.2</v>
      </c>
      <c r="V63" s="581"/>
      <c r="W63" s="581"/>
      <c r="X63" s="581"/>
      <c r="Y63" s="581"/>
      <c r="Z63" s="559"/>
      <c r="AA63" s="562"/>
      <c r="AB63" s="554"/>
      <c r="AC63" s="69"/>
      <c r="AD63" s="69"/>
      <c r="AE63" s="69"/>
      <c r="AF63" s="69"/>
      <c r="AG63" s="69"/>
      <c r="AH63" s="69"/>
      <c r="AI63" s="69"/>
      <c r="AJ63" s="69"/>
      <c r="AK63" s="69"/>
      <c r="AL63" s="69"/>
      <c r="AM63" s="69"/>
      <c r="AN63" s="69"/>
      <c r="AO63" s="69"/>
    </row>
    <row r="64" spans="1:41" ht="27.4" customHeight="1" x14ac:dyDescent="0.25">
      <c r="A64" s="545"/>
      <c r="B64" s="547"/>
      <c r="C64" s="540"/>
      <c r="D64" s="540"/>
      <c r="E64" s="540"/>
      <c r="F64" s="570"/>
      <c r="G64" s="540"/>
      <c r="H64" s="540"/>
      <c r="I64" s="540"/>
      <c r="J64" s="556"/>
      <c r="K64" s="185">
        <v>0.2</v>
      </c>
      <c r="L64" s="181" t="s">
        <v>39</v>
      </c>
      <c r="M64" s="65">
        <v>0.2</v>
      </c>
      <c r="N64" s="65">
        <v>1</v>
      </c>
      <c r="O64" s="65">
        <v>0</v>
      </c>
      <c r="P64" s="65">
        <v>0</v>
      </c>
      <c r="Q64" s="165">
        <f t="shared" si="5"/>
        <v>4.0000000000000008E-2</v>
      </c>
      <c r="R64" s="165">
        <f t="shared" si="6"/>
        <v>0.2</v>
      </c>
      <c r="S64" s="165">
        <f t="shared" si="7"/>
        <v>0</v>
      </c>
      <c r="T64" s="165">
        <f t="shared" si="8"/>
        <v>0</v>
      </c>
      <c r="U64" s="169">
        <f t="shared" si="9"/>
        <v>0.2</v>
      </c>
      <c r="V64" s="581"/>
      <c r="W64" s="581"/>
      <c r="X64" s="581"/>
      <c r="Y64" s="581"/>
      <c r="Z64" s="559"/>
      <c r="AA64" s="562"/>
      <c r="AB64" s="554"/>
    </row>
    <row r="65" spans="1:28" ht="29.65" customHeight="1" x14ac:dyDescent="0.25">
      <c r="A65" s="545"/>
      <c r="B65" s="547"/>
      <c r="C65" s="540"/>
      <c r="D65" s="540"/>
      <c r="E65" s="540"/>
      <c r="F65" s="570"/>
      <c r="G65" s="540"/>
      <c r="H65" s="540"/>
      <c r="I65" s="540"/>
      <c r="J65" s="556" t="s">
        <v>493</v>
      </c>
      <c r="K65" s="154">
        <v>0.2</v>
      </c>
      <c r="L65" s="66" t="s">
        <v>35</v>
      </c>
      <c r="M65" s="67">
        <v>0</v>
      </c>
      <c r="N65" s="67">
        <v>0</v>
      </c>
      <c r="O65" s="67">
        <v>0.5</v>
      </c>
      <c r="P65" s="67">
        <v>1</v>
      </c>
      <c r="Q65" s="6">
        <f t="shared" si="5"/>
        <v>0</v>
      </c>
      <c r="R65" s="6">
        <f t="shared" si="6"/>
        <v>0</v>
      </c>
      <c r="S65" s="6">
        <f t="shared" si="7"/>
        <v>0.1</v>
      </c>
      <c r="T65" s="6">
        <f t="shared" si="8"/>
        <v>0.2</v>
      </c>
      <c r="U65" s="153">
        <f t="shared" si="9"/>
        <v>0.2</v>
      </c>
      <c r="V65" s="581"/>
      <c r="W65" s="581"/>
      <c r="X65" s="581"/>
      <c r="Y65" s="581"/>
      <c r="Z65" s="559"/>
      <c r="AA65" s="562"/>
      <c r="AB65" s="554"/>
    </row>
    <row r="66" spans="1:28" ht="23.65" customHeight="1" x14ac:dyDescent="0.25">
      <c r="A66" s="545"/>
      <c r="B66" s="547"/>
      <c r="C66" s="540"/>
      <c r="D66" s="540"/>
      <c r="E66" s="540"/>
      <c r="F66" s="570"/>
      <c r="G66" s="540"/>
      <c r="H66" s="540"/>
      <c r="I66" s="540"/>
      <c r="J66" s="556"/>
      <c r="K66" s="185">
        <v>0.2</v>
      </c>
      <c r="L66" s="181" t="s">
        <v>39</v>
      </c>
      <c r="M66" s="65">
        <v>0</v>
      </c>
      <c r="N66" s="65">
        <v>0</v>
      </c>
      <c r="O66" s="65">
        <v>0</v>
      </c>
      <c r="P66" s="65">
        <v>0</v>
      </c>
      <c r="Q66" s="165">
        <f t="shared" si="5"/>
        <v>0</v>
      </c>
      <c r="R66" s="165">
        <f t="shared" si="6"/>
        <v>0</v>
      </c>
      <c r="S66" s="165">
        <f t="shared" si="7"/>
        <v>0</v>
      </c>
      <c r="T66" s="165">
        <f t="shared" si="8"/>
        <v>0</v>
      </c>
      <c r="U66" s="169">
        <f t="shared" si="9"/>
        <v>0</v>
      </c>
      <c r="V66" s="581"/>
      <c r="W66" s="581"/>
      <c r="X66" s="581"/>
      <c r="Y66" s="581"/>
      <c r="Z66" s="559"/>
      <c r="AA66" s="562"/>
      <c r="AB66" s="554"/>
    </row>
    <row r="67" spans="1:28" ht="21" customHeight="1" x14ac:dyDescent="0.25">
      <c r="A67" s="545"/>
      <c r="B67" s="547"/>
      <c r="C67" s="540"/>
      <c r="D67" s="540"/>
      <c r="E67" s="540"/>
      <c r="F67" s="570"/>
      <c r="G67" s="540"/>
      <c r="H67" s="540"/>
      <c r="I67" s="540"/>
      <c r="J67" s="556" t="s">
        <v>494</v>
      </c>
      <c r="K67" s="154">
        <v>0.4</v>
      </c>
      <c r="L67" s="62" t="s">
        <v>35</v>
      </c>
      <c r="M67" s="63">
        <v>0</v>
      </c>
      <c r="N67" s="63">
        <v>0</v>
      </c>
      <c r="O67" s="63">
        <v>0.3</v>
      </c>
      <c r="P67" s="63">
        <v>1</v>
      </c>
      <c r="Q67" s="6">
        <f t="shared" ref="Q67:Q90" si="10">+SUM(M67:M67)*K67</f>
        <v>0</v>
      </c>
      <c r="R67" s="6">
        <f t="shared" ref="R67:R90" si="11">+SUM(N67:N67)*K67</f>
        <v>0</v>
      </c>
      <c r="S67" s="6">
        <f t="shared" ref="S67:S90" si="12">+SUM(O67:O67)*K67</f>
        <v>0.12</v>
      </c>
      <c r="T67" s="6">
        <f t="shared" ref="T67:T90" si="13">+SUM(P67:P67)*K67</f>
        <v>0.4</v>
      </c>
      <c r="U67" s="153">
        <f t="shared" ref="U67:U90" si="14">+MAX(Q67:T67)</f>
        <v>0.4</v>
      </c>
      <c r="V67" s="581"/>
      <c r="W67" s="581"/>
      <c r="X67" s="581"/>
      <c r="Y67" s="581"/>
      <c r="Z67" s="559"/>
      <c r="AA67" s="562"/>
      <c r="AB67" s="554"/>
    </row>
    <row r="68" spans="1:28" ht="20.65" customHeight="1" x14ac:dyDescent="0.25">
      <c r="A68" s="545"/>
      <c r="B68" s="547"/>
      <c r="C68" s="540"/>
      <c r="D68" s="540"/>
      <c r="E68" s="540"/>
      <c r="F68" s="571"/>
      <c r="G68" s="540"/>
      <c r="H68" s="540"/>
      <c r="I68" s="540"/>
      <c r="J68" s="556"/>
      <c r="K68" s="185">
        <v>0.4</v>
      </c>
      <c r="L68" s="181" t="s">
        <v>39</v>
      </c>
      <c r="M68" s="65">
        <v>0</v>
      </c>
      <c r="N68" s="65">
        <v>0</v>
      </c>
      <c r="O68" s="65">
        <v>0</v>
      </c>
      <c r="P68" s="65">
        <v>0</v>
      </c>
      <c r="Q68" s="165">
        <f t="shared" si="10"/>
        <v>0</v>
      </c>
      <c r="R68" s="165">
        <f t="shared" si="11"/>
        <v>0</v>
      </c>
      <c r="S68" s="165">
        <f t="shared" si="12"/>
        <v>0</v>
      </c>
      <c r="T68" s="165">
        <f t="shared" si="13"/>
        <v>0</v>
      </c>
      <c r="U68" s="169">
        <f t="shared" si="14"/>
        <v>0</v>
      </c>
      <c r="V68" s="581"/>
      <c r="W68" s="581"/>
      <c r="X68" s="581"/>
      <c r="Y68" s="581"/>
      <c r="Z68" s="559"/>
      <c r="AA68" s="563"/>
      <c r="AB68" s="554"/>
    </row>
    <row r="69" spans="1:28" ht="49.9" customHeight="1" x14ac:dyDescent="0.25">
      <c r="A69" s="545"/>
      <c r="B69" s="547"/>
      <c r="C69" s="540"/>
      <c r="D69" s="540" t="s">
        <v>495</v>
      </c>
      <c r="E69" s="540" t="s">
        <v>496</v>
      </c>
      <c r="F69" s="569">
        <v>63</v>
      </c>
      <c r="G69" s="540" t="s">
        <v>497</v>
      </c>
      <c r="H69" s="540" t="s">
        <v>418</v>
      </c>
      <c r="I69" s="539">
        <f>W69</f>
        <v>0.24000000000000002</v>
      </c>
      <c r="J69" s="556" t="s">
        <v>498</v>
      </c>
      <c r="K69" s="154">
        <v>0.2</v>
      </c>
      <c r="L69" s="62" t="s">
        <v>35</v>
      </c>
      <c r="M69" s="63">
        <v>1</v>
      </c>
      <c r="N69" s="63">
        <v>1</v>
      </c>
      <c r="O69" s="63">
        <v>1</v>
      </c>
      <c r="P69" s="63">
        <v>1</v>
      </c>
      <c r="Q69" s="6">
        <f t="shared" si="10"/>
        <v>0.2</v>
      </c>
      <c r="R69" s="6">
        <f t="shared" si="11"/>
        <v>0.2</v>
      </c>
      <c r="S69" s="6">
        <f t="shared" si="12"/>
        <v>0.2</v>
      </c>
      <c r="T69" s="6">
        <f t="shared" si="13"/>
        <v>0.2</v>
      </c>
      <c r="U69" s="153">
        <f t="shared" si="14"/>
        <v>0.2</v>
      </c>
      <c r="V69" s="564">
        <f>+Q70+Q72+Q74+Q76</f>
        <v>0.2</v>
      </c>
      <c r="W69" s="564">
        <f>+R70+R72+R74+R76</f>
        <v>0.24000000000000002</v>
      </c>
      <c r="X69" s="564">
        <f>+S70+S72+S74+S76</f>
        <v>0</v>
      </c>
      <c r="Y69" s="564">
        <f>+T70+T72+T74+T76</f>
        <v>0</v>
      </c>
      <c r="Z69" s="559"/>
      <c r="AA69" s="561" t="s">
        <v>499</v>
      </c>
      <c r="AB69" s="554"/>
    </row>
    <row r="70" spans="1:28" ht="49.9" customHeight="1" x14ac:dyDescent="0.25">
      <c r="A70" s="545"/>
      <c r="B70" s="547"/>
      <c r="C70" s="540"/>
      <c r="D70" s="540"/>
      <c r="E70" s="540"/>
      <c r="F70" s="570"/>
      <c r="G70" s="540"/>
      <c r="H70" s="540"/>
      <c r="I70" s="540"/>
      <c r="J70" s="556"/>
      <c r="K70" s="185">
        <v>0.2</v>
      </c>
      <c r="L70" s="181" t="s">
        <v>39</v>
      </c>
      <c r="M70" s="65">
        <v>1</v>
      </c>
      <c r="N70" s="65">
        <v>1</v>
      </c>
      <c r="O70" s="65">
        <v>0</v>
      </c>
      <c r="P70" s="65">
        <v>0</v>
      </c>
      <c r="Q70" s="165">
        <f t="shared" si="10"/>
        <v>0.2</v>
      </c>
      <c r="R70" s="165">
        <f t="shared" si="11"/>
        <v>0.2</v>
      </c>
      <c r="S70" s="165">
        <f t="shared" si="12"/>
        <v>0</v>
      </c>
      <c r="T70" s="165">
        <f t="shared" si="13"/>
        <v>0</v>
      </c>
      <c r="U70" s="169">
        <f t="shared" si="14"/>
        <v>0.2</v>
      </c>
      <c r="V70" s="564"/>
      <c r="W70" s="564"/>
      <c r="X70" s="564"/>
      <c r="Y70" s="564"/>
      <c r="Z70" s="559"/>
      <c r="AA70" s="562"/>
      <c r="AB70" s="554"/>
    </row>
    <row r="71" spans="1:28" ht="49.9" customHeight="1" x14ac:dyDescent="0.25">
      <c r="A71" s="545"/>
      <c r="B71" s="547"/>
      <c r="C71" s="540"/>
      <c r="D71" s="540"/>
      <c r="E71" s="540"/>
      <c r="F71" s="570"/>
      <c r="G71" s="540"/>
      <c r="H71" s="540"/>
      <c r="I71" s="540"/>
      <c r="J71" s="556" t="s">
        <v>500</v>
      </c>
      <c r="K71" s="154">
        <v>0.2</v>
      </c>
      <c r="L71" s="66" t="s">
        <v>35</v>
      </c>
      <c r="M71" s="67">
        <v>0.2</v>
      </c>
      <c r="N71" s="67">
        <v>0.4</v>
      </c>
      <c r="O71" s="67">
        <v>1</v>
      </c>
      <c r="P71" s="67">
        <v>1</v>
      </c>
      <c r="Q71" s="6">
        <f t="shared" si="10"/>
        <v>4.0000000000000008E-2</v>
      </c>
      <c r="R71" s="6">
        <f t="shared" si="11"/>
        <v>8.0000000000000016E-2</v>
      </c>
      <c r="S71" s="6">
        <f t="shared" si="12"/>
        <v>0.2</v>
      </c>
      <c r="T71" s="6">
        <f t="shared" si="13"/>
        <v>0.2</v>
      </c>
      <c r="U71" s="153">
        <f t="shared" si="14"/>
        <v>0.2</v>
      </c>
      <c r="V71" s="564"/>
      <c r="W71" s="564"/>
      <c r="X71" s="564"/>
      <c r="Y71" s="564"/>
      <c r="Z71" s="559"/>
      <c r="AA71" s="562"/>
      <c r="AB71" s="554"/>
    </row>
    <row r="72" spans="1:28" ht="49.9" customHeight="1" x14ac:dyDescent="0.25">
      <c r="A72" s="545"/>
      <c r="B72" s="547"/>
      <c r="C72" s="540"/>
      <c r="D72" s="540"/>
      <c r="E72" s="540"/>
      <c r="F72" s="570"/>
      <c r="G72" s="540"/>
      <c r="H72" s="540"/>
      <c r="I72" s="540"/>
      <c r="J72" s="556"/>
      <c r="K72" s="185">
        <v>0.2</v>
      </c>
      <c r="L72" s="181" t="s">
        <v>39</v>
      </c>
      <c r="M72" s="65">
        <v>0</v>
      </c>
      <c r="N72" s="65">
        <v>0.2</v>
      </c>
      <c r="O72" s="65">
        <v>0</v>
      </c>
      <c r="P72" s="65">
        <v>0</v>
      </c>
      <c r="Q72" s="165">
        <f t="shared" si="10"/>
        <v>0</v>
      </c>
      <c r="R72" s="165">
        <f t="shared" si="11"/>
        <v>4.0000000000000008E-2</v>
      </c>
      <c r="S72" s="165">
        <f t="shared" si="12"/>
        <v>0</v>
      </c>
      <c r="T72" s="165">
        <f t="shared" si="13"/>
        <v>0</v>
      </c>
      <c r="U72" s="169">
        <f t="shared" si="14"/>
        <v>4.0000000000000008E-2</v>
      </c>
      <c r="V72" s="564"/>
      <c r="W72" s="564"/>
      <c r="X72" s="564"/>
      <c r="Y72" s="564"/>
      <c r="Z72" s="559"/>
      <c r="AA72" s="562"/>
      <c r="AB72" s="554"/>
    </row>
    <row r="73" spans="1:28" ht="49.9" customHeight="1" x14ac:dyDescent="0.25">
      <c r="A73" s="545"/>
      <c r="B73" s="547"/>
      <c r="C73" s="540"/>
      <c r="D73" s="540"/>
      <c r="E73" s="540"/>
      <c r="F73" s="570"/>
      <c r="G73" s="540"/>
      <c r="H73" s="540"/>
      <c r="I73" s="540"/>
      <c r="J73" s="556" t="s">
        <v>501</v>
      </c>
      <c r="K73" s="154">
        <v>0.2</v>
      </c>
      <c r="L73" s="66" t="s">
        <v>35</v>
      </c>
      <c r="M73" s="67">
        <v>0</v>
      </c>
      <c r="N73" s="67">
        <v>0</v>
      </c>
      <c r="O73" s="67">
        <v>0.3</v>
      </c>
      <c r="P73" s="67">
        <v>1</v>
      </c>
      <c r="Q73" s="6">
        <f t="shared" si="10"/>
        <v>0</v>
      </c>
      <c r="R73" s="6">
        <f t="shared" si="11"/>
        <v>0</v>
      </c>
      <c r="S73" s="6">
        <f t="shared" si="12"/>
        <v>0.06</v>
      </c>
      <c r="T73" s="6">
        <f t="shared" si="13"/>
        <v>0.2</v>
      </c>
      <c r="U73" s="153">
        <f t="shared" si="14"/>
        <v>0.2</v>
      </c>
      <c r="V73" s="564"/>
      <c r="W73" s="564"/>
      <c r="X73" s="564"/>
      <c r="Y73" s="564"/>
      <c r="Z73" s="559"/>
      <c r="AA73" s="562"/>
      <c r="AB73" s="554"/>
    </row>
    <row r="74" spans="1:28" ht="49.9" customHeight="1" x14ac:dyDescent="0.25">
      <c r="A74" s="545"/>
      <c r="B74" s="547"/>
      <c r="C74" s="540"/>
      <c r="D74" s="540"/>
      <c r="E74" s="540"/>
      <c r="F74" s="570"/>
      <c r="G74" s="540"/>
      <c r="H74" s="540"/>
      <c r="I74" s="540"/>
      <c r="J74" s="556"/>
      <c r="K74" s="185">
        <v>0.2</v>
      </c>
      <c r="L74" s="181" t="s">
        <v>39</v>
      </c>
      <c r="M74" s="65">
        <v>0</v>
      </c>
      <c r="N74" s="65">
        <v>0</v>
      </c>
      <c r="O74" s="65">
        <v>0</v>
      </c>
      <c r="P74" s="65">
        <v>0</v>
      </c>
      <c r="Q74" s="165">
        <f t="shared" si="10"/>
        <v>0</v>
      </c>
      <c r="R74" s="165">
        <f t="shared" si="11"/>
        <v>0</v>
      </c>
      <c r="S74" s="165">
        <f t="shared" si="12"/>
        <v>0</v>
      </c>
      <c r="T74" s="165">
        <f t="shared" si="13"/>
        <v>0</v>
      </c>
      <c r="U74" s="169">
        <f t="shared" si="14"/>
        <v>0</v>
      </c>
      <c r="V74" s="564"/>
      <c r="W74" s="564"/>
      <c r="X74" s="564"/>
      <c r="Y74" s="564"/>
      <c r="Z74" s="559"/>
      <c r="AA74" s="562"/>
      <c r="AB74" s="554"/>
    </row>
    <row r="75" spans="1:28" ht="49.9" customHeight="1" x14ac:dyDescent="0.25">
      <c r="A75" s="545"/>
      <c r="B75" s="547"/>
      <c r="C75" s="540"/>
      <c r="D75" s="540"/>
      <c r="E75" s="540"/>
      <c r="F75" s="570"/>
      <c r="G75" s="540"/>
      <c r="H75" s="540"/>
      <c r="I75" s="540"/>
      <c r="J75" s="556" t="s">
        <v>502</v>
      </c>
      <c r="K75" s="154">
        <v>0.4</v>
      </c>
      <c r="L75" s="66" t="s">
        <v>35</v>
      </c>
      <c r="M75" s="67">
        <v>0</v>
      </c>
      <c r="N75" s="67">
        <v>0</v>
      </c>
      <c r="O75" s="67">
        <v>0.3</v>
      </c>
      <c r="P75" s="67">
        <v>1</v>
      </c>
      <c r="Q75" s="6">
        <f t="shared" si="10"/>
        <v>0</v>
      </c>
      <c r="R75" s="6">
        <f t="shared" si="11"/>
        <v>0</v>
      </c>
      <c r="S75" s="6">
        <f t="shared" si="12"/>
        <v>0.12</v>
      </c>
      <c r="T75" s="6">
        <f t="shared" si="13"/>
        <v>0.4</v>
      </c>
      <c r="U75" s="153">
        <f t="shared" si="14"/>
        <v>0.4</v>
      </c>
      <c r="V75" s="564"/>
      <c r="W75" s="564"/>
      <c r="X75" s="564"/>
      <c r="Y75" s="564"/>
      <c r="Z75" s="559"/>
      <c r="AA75" s="562"/>
      <c r="AB75" s="554"/>
    </row>
    <row r="76" spans="1:28" ht="49.9" customHeight="1" x14ac:dyDescent="0.25">
      <c r="A76" s="545"/>
      <c r="B76" s="547"/>
      <c r="C76" s="540"/>
      <c r="D76" s="540"/>
      <c r="E76" s="540"/>
      <c r="F76" s="571"/>
      <c r="G76" s="540"/>
      <c r="H76" s="540"/>
      <c r="I76" s="540"/>
      <c r="J76" s="556"/>
      <c r="K76" s="185">
        <v>0.4</v>
      </c>
      <c r="L76" s="181" t="s">
        <v>39</v>
      </c>
      <c r="M76" s="193">
        <v>0</v>
      </c>
      <c r="N76" s="193">
        <v>0</v>
      </c>
      <c r="O76" s="193">
        <v>0</v>
      </c>
      <c r="P76" s="193">
        <v>0</v>
      </c>
      <c r="Q76" s="165">
        <f t="shared" si="10"/>
        <v>0</v>
      </c>
      <c r="R76" s="165">
        <f t="shared" si="11"/>
        <v>0</v>
      </c>
      <c r="S76" s="165">
        <f t="shared" si="12"/>
        <v>0</v>
      </c>
      <c r="T76" s="165">
        <f t="shared" si="13"/>
        <v>0</v>
      </c>
      <c r="U76" s="169">
        <f t="shared" si="14"/>
        <v>0</v>
      </c>
      <c r="V76" s="564"/>
      <c r="W76" s="564"/>
      <c r="X76" s="564"/>
      <c r="Y76" s="564"/>
      <c r="Z76" s="559"/>
      <c r="AA76" s="563"/>
      <c r="AB76" s="554"/>
    </row>
    <row r="77" spans="1:28" ht="49.9" customHeight="1" x14ac:dyDescent="0.25">
      <c r="A77" s="545"/>
      <c r="B77" s="547"/>
      <c r="C77" s="540" t="s">
        <v>503</v>
      </c>
      <c r="D77" s="432" t="s">
        <v>504</v>
      </c>
      <c r="E77" s="541" t="s">
        <v>505</v>
      </c>
      <c r="F77" s="542">
        <v>64</v>
      </c>
      <c r="G77" s="541" t="s">
        <v>506</v>
      </c>
      <c r="H77" s="541" t="s">
        <v>418</v>
      </c>
      <c r="I77" s="539">
        <f>W77</f>
        <v>0.36000000000000004</v>
      </c>
      <c r="J77" s="557" t="s">
        <v>507</v>
      </c>
      <c r="K77" s="154">
        <v>0.2</v>
      </c>
      <c r="L77" s="62" t="s">
        <v>35</v>
      </c>
      <c r="M77" s="63">
        <v>0.8</v>
      </c>
      <c r="N77" s="63">
        <v>1</v>
      </c>
      <c r="O77" s="63">
        <v>1</v>
      </c>
      <c r="P77" s="63">
        <v>1</v>
      </c>
      <c r="Q77" s="6">
        <f t="shared" si="10"/>
        <v>0.16000000000000003</v>
      </c>
      <c r="R77" s="6">
        <f t="shared" si="11"/>
        <v>0.2</v>
      </c>
      <c r="S77" s="6">
        <f t="shared" si="12"/>
        <v>0.2</v>
      </c>
      <c r="T77" s="6">
        <f t="shared" si="13"/>
        <v>0.2</v>
      </c>
      <c r="U77" s="153">
        <f t="shared" si="14"/>
        <v>0.2</v>
      </c>
      <c r="V77" s="564">
        <f>+Q78+Q80+Q82+Q84</f>
        <v>0.2</v>
      </c>
      <c r="W77" s="564">
        <f>+R78+R80+R82+R84</f>
        <v>0.36000000000000004</v>
      </c>
      <c r="X77" s="564">
        <f>+S78+S80+S82+S84</f>
        <v>0</v>
      </c>
      <c r="Y77" s="564">
        <f>+T78+T80+T82+T84</f>
        <v>0</v>
      </c>
      <c r="Z77" s="559"/>
      <c r="AA77" s="561" t="s">
        <v>458</v>
      </c>
      <c r="AB77" s="554"/>
    </row>
    <row r="78" spans="1:28" ht="49.9" customHeight="1" x14ac:dyDescent="0.25">
      <c r="A78" s="545"/>
      <c r="B78" s="547"/>
      <c r="C78" s="540"/>
      <c r="D78" s="432"/>
      <c r="E78" s="541"/>
      <c r="F78" s="543"/>
      <c r="G78" s="541"/>
      <c r="H78" s="541"/>
      <c r="I78" s="540"/>
      <c r="J78" s="557"/>
      <c r="K78" s="185">
        <v>0.2</v>
      </c>
      <c r="L78" s="181" t="s">
        <v>39</v>
      </c>
      <c r="M78" s="65">
        <v>1</v>
      </c>
      <c r="N78" s="65">
        <v>1</v>
      </c>
      <c r="O78" s="65">
        <v>0</v>
      </c>
      <c r="P78" s="65">
        <v>0</v>
      </c>
      <c r="Q78" s="165">
        <f t="shared" si="10"/>
        <v>0.2</v>
      </c>
      <c r="R78" s="165">
        <f t="shared" si="11"/>
        <v>0.2</v>
      </c>
      <c r="S78" s="165">
        <f t="shared" si="12"/>
        <v>0</v>
      </c>
      <c r="T78" s="165">
        <f t="shared" si="13"/>
        <v>0</v>
      </c>
      <c r="U78" s="169">
        <f t="shared" si="14"/>
        <v>0.2</v>
      </c>
      <c r="V78" s="564"/>
      <c r="W78" s="564"/>
      <c r="X78" s="564"/>
      <c r="Y78" s="564"/>
      <c r="Z78" s="559"/>
      <c r="AA78" s="562"/>
      <c r="AB78" s="554"/>
    </row>
    <row r="79" spans="1:28" ht="49.9" customHeight="1" x14ac:dyDescent="0.25">
      <c r="A79" s="545"/>
      <c r="B79" s="547"/>
      <c r="C79" s="540"/>
      <c r="D79" s="432"/>
      <c r="E79" s="541"/>
      <c r="F79" s="543"/>
      <c r="G79" s="541"/>
      <c r="H79" s="541"/>
      <c r="I79" s="540"/>
      <c r="J79" s="557" t="s">
        <v>508</v>
      </c>
      <c r="K79" s="154">
        <v>0.2</v>
      </c>
      <c r="L79" s="62" t="s">
        <v>35</v>
      </c>
      <c r="M79" s="63">
        <v>0</v>
      </c>
      <c r="N79" s="63">
        <v>0.2</v>
      </c>
      <c r="O79" s="63">
        <v>1</v>
      </c>
      <c r="P79" s="63">
        <v>1</v>
      </c>
      <c r="Q79" s="6">
        <f t="shared" si="10"/>
        <v>0</v>
      </c>
      <c r="R79" s="6">
        <f t="shared" si="11"/>
        <v>4.0000000000000008E-2</v>
      </c>
      <c r="S79" s="6">
        <f t="shared" si="12"/>
        <v>0.2</v>
      </c>
      <c r="T79" s="6">
        <f t="shared" si="13"/>
        <v>0.2</v>
      </c>
      <c r="U79" s="153">
        <f t="shared" si="14"/>
        <v>0.2</v>
      </c>
      <c r="V79" s="564"/>
      <c r="W79" s="564"/>
      <c r="X79" s="564"/>
      <c r="Y79" s="564"/>
      <c r="Z79" s="559"/>
      <c r="AA79" s="562"/>
      <c r="AB79" s="554"/>
    </row>
    <row r="80" spans="1:28" ht="49.9" customHeight="1" x14ac:dyDescent="0.25">
      <c r="A80" s="545"/>
      <c r="B80" s="547"/>
      <c r="C80" s="540"/>
      <c r="D80" s="432"/>
      <c r="E80" s="541"/>
      <c r="F80" s="543"/>
      <c r="G80" s="541"/>
      <c r="H80" s="541"/>
      <c r="I80" s="540"/>
      <c r="J80" s="557"/>
      <c r="K80" s="185">
        <v>0.2</v>
      </c>
      <c r="L80" s="181" t="s">
        <v>39</v>
      </c>
      <c r="M80" s="65">
        <v>0</v>
      </c>
      <c r="N80" s="65">
        <v>0.8</v>
      </c>
      <c r="O80" s="65">
        <v>0</v>
      </c>
      <c r="P80" s="65">
        <v>0</v>
      </c>
      <c r="Q80" s="165">
        <f t="shared" si="10"/>
        <v>0</v>
      </c>
      <c r="R80" s="165">
        <f t="shared" si="11"/>
        <v>0.16000000000000003</v>
      </c>
      <c r="S80" s="165">
        <f t="shared" si="12"/>
        <v>0</v>
      </c>
      <c r="T80" s="165">
        <f t="shared" si="13"/>
        <v>0</v>
      </c>
      <c r="U80" s="169">
        <f t="shared" si="14"/>
        <v>0.16000000000000003</v>
      </c>
      <c r="V80" s="564"/>
      <c r="W80" s="564"/>
      <c r="X80" s="564"/>
      <c r="Y80" s="564"/>
      <c r="Z80" s="559"/>
      <c r="AA80" s="562"/>
      <c r="AB80" s="554"/>
    </row>
    <row r="81" spans="1:28" ht="49.9" customHeight="1" x14ac:dyDescent="0.25">
      <c r="A81" s="545"/>
      <c r="B81" s="547"/>
      <c r="C81" s="540"/>
      <c r="D81" s="432"/>
      <c r="E81" s="541"/>
      <c r="F81" s="543"/>
      <c r="G81" s="541"/>
      <c r="H81" s="541"/>
      <c r="I81" s="540"/>
      <c r="J81" s="557" t="s">
        <v>509</v>
      </c>
      <c r="K81" s="154">
        <v>0.2</v>
      </c>
      <c r="L81" s="62" t="s">
        <v>35</v>
      </c>
      <c r="M81" s="63">
        <v>0</v>
      </c>
      <c r="N81" s="63">
        <v>0</v>
      </c>
      <c r="O81" s="63">
        <v>0.5</v>
      </c>
      <c r="P81" s="63">
        <v>1</v>
      </c>
      <c r="Q81" s="6">
        <f t="shared" si="10"/>
        <v>0</v>
      </c>
      <c r="R81" s="6">
        <f t="shared" si="11"/>
        <v>0</v>
      </c>
      <c r="S81" s="6">
        <f t="shared" si="12"/>
        <v>0.1</v>
      </c>
      <c r="T81" s="6">
        <f t="shared" si="13"/>
        <v>0.2</v>
      </c>
      <c r="U81" s="153">
        <f t="shared" si="14"/>
        <v>0.2</v>
      </c>
      <c r="V81" s="564"/>
      <c r="W81" s="564"/>
      <c r="X81" s="564"/>
      <c r="Y81" s="564"/>
      <c r="Z81" s="559"/>
      <c r="AA81" s="562"/>
      <c r="AB81" s="554"/>
    </row>
    <row r="82" spans="1:28" ht="49.9" customHeight="1" x14ac:dyDescent="0.25">
      <c r="A82" s="545"/>
      <c r="B82" s="547"/>
      <c r="C82" s="540"/>
      <c r="D82" s="432"/>
      <c r="E82" s="541"/>
      <c r="F82" s="543"/>
      <c r="G82" s="541"/>
      <c r="H82" s="541"/>
      <c r="I82" s="540"/>
      <c r="J82" s="557"/>
      <c r="K82" s="185">
        <v>0.2</v>
      </c>
      <c r="L82" s="181" t="s">
        <v>39</v>
      </c>
      <c r="M82" s="65">
        <v>0</v>
      </c>
      <c r="N82" s="65">
        <v>0</v>
      </c>
      <c r="O82" s="65">
        <v>0</v>
      </c>
      <c r="P82" s="65">
        <v>0</v>
      </c>
      <c r="Q82" s="165">
        <f t="shared" si="10"/>
        <v>0</v>
      </c>
      <c r="R82" s="165">
        <f t="shared" si="11"/>
        <v>0</v>
      </c>
      <c r="S82" s="165">
        <f t="shared" si="12"/>
        <v>0</v>
      </c>
      <c r="T82" s="165">
        <f t="shared" si="13"/>
        <v>0</v>
      </c>
      <c r="U82" s="169">
        <f t="shared" si="14"/>
        <v>0</v>
      </c>
      <c r="V82" s="564"/>
      <c r="W82" s="564"/>
      <c r="X82" s="564"/>
      <c r="Y82" s="564"/>
      <c r="Z82" s="559"/>
      <c r="AA82" s="562"/>
      <c r="AB82" s="554"/>
    </row>
    <row r="83" spans="1:28" ht="49.9" customHeight="1" x14ac:dyDescent="0.25">
      <c r="A83" s="545"/>
      <c r="B83" s="547"/>
      <c r="C83" s="540"/>
      <c r="D83" s="432"/>
      <c r="E83" s="541"/>
      <c r="F83" s="543"/>
      <c r="G83" s="541"/>
      <c r="H83" s="541"/>
      <c r="I83" s="540"/>
      <c r="J83" s="557" t="s">
        <v>510</v>
      </c>
      <c r="K83" s="154">
        <v>0.4</v>
      </c>
      <c r="L83" s="62" t="s">
        <v>35</v>
      </c>
      <c r="M83" s="63">
        <v>0</v>
      </c>
      <c r="N83" s="63">
        <v>0</v>
      </c>
      <c r="O83" s="63">
        <v>0</v>
      </c>
      <c r="P83" s="63">
        <v>1</v>
      </c>
      <c r="Q83" s="6">
        <f t="shared" si="10"/>
        <v>0</v>
      </c>
      <c r="R83" s="6">
        <f t="shared" si="11"/>
        <v>0</v>
      </c>
      <c r="S83" s="6">
        <f t="shared" si="12"/>
        <v>0</v>
      </c>
      <c r="T83" s="6">
        <f t="shared" si="13"/>
        <v>0.4</v>
      </c>
      <c r="U83" s="153">
        <f t="shared" si="14"/>
        <v>0.4</v>
      </c>
      <c r="V83" s="564"/>
      <c r="W83" s="564"/>
      <c r="X83" s="564"/>
      <c r="Y83" s="564"/>
      <c r="Z83" s="559"/>
      <c r="AA83" s="562"/>
      <c r="AB83" s="554"/>
    </row>
    <row r="84" spans="1:28" ht="49.9" customHeight="1" x14ac:dyDescent="0.25">
      <c r="A84" s="545"/>
      <c r="B84" s="547"/>
      <c r="C84" s="540"/>
      <c r="D84" s="432"/>
      <c r="E84" s="541"/>
      <c r="F84" s="544"/>
      <c r="G84" s="541"/>
      <c r="H84" s="541"/>
      <c r="I84" s="540"/>
      <c r="J84" s="557"/>
      <c r="K84" s="185">
        <v>0.4</v>
      </c>
      <c r="L84" s="181" t="s">
        <v>39</v>
      </c>
      <c r="M84" s="65">
        <v>0</v>
      </c>
      <c r="N84" s="65">
        <v>0</v>
      </c>
      <c r="O84" s="65">
        <v>0</v>
      </c>
      <c r="P84" s="65">
        <v>0</v>
      </c>
      <c r="Q84" s="165">
        <f t="shared" si="10"/>
        <v>0</v>
      </c>
      <c r="R84" s="165">
        <f t="shared" si="11"/>
        <v>0</v>
      </c>
      <c r="S84" s="165">
        <f t="shared" si="12"/>
        <v>0</v>
      </c>
      <c r="T84" s="165">
        <f t="shared" si="13"/>
        <v>0</v>
      </c>
      <c r="U84" s="169">
        <f t="shared" si="14"/>
        <v>0</v>
      </c>
      <c r="V84" s="564"/>
      <c r="W84" s="564"/>
      <c r="X84" s="564"/>
      <c r="Y84" s="564"/>
      <c r="Z84" s="559"/>
      <c r="AA84" s="562"/>
      <c r="AB84" s="554"/>
    </row>
    <row r="85" spans="1:28" ht="49.9" customHeight="1" x14ac:dyDescent="0.25">
      <c r="A85" s="545"/>
      <c r="B85" s="547"/>
      <c r="C85" s="540"/>
      <c r="D85" s="432" t="s">
        <v>511</v>
      </c>
      <c r="E85" s="541" t="s">
        <v>512</v>
      </c>
      <c r="F85" s="542">
        <v>65</v>
      </c>
      <c r="G85" s="541" t="s">
        <v>513</v>
      </c>
      <c r="H85" s="541" t="s">
        <v>418</v>
      </c>
      <c r="I85" s="539">
        <f>W85</f>
        <v>0.1</v>
      </c>
      <c r="J85" s="556" t="s">
        <v>514</v>
      </c>
      <c r="K85" s="154">
        <v>0.2</v>
      </c>
      <c r="L85" s="62" t="s">
        <v>35</v>
      </c>
      <c r="M85" s="63">
        <v>0.2</v>
      </c>
      <c r="N85" s="63">
        <v>0.8</v>
      </c>
      <c r="O85" s="63">
        <v>1</v>
      </c>
      <c r="P85" s="63">
        <v>1</v>
      </c>
      <c r="Q85" s="6">
        <f t="shared" si="10"/>
        <v>4.0000000000000008E-2</v>
      </c>
      <c r="R85" s="6">
        <f t="shared" si="11"/>
        <v>0.16000000000000003</v>
      </c>
      <c r="S85" s="6">
        <f t="shared" si="12"/>
        <v>0.2</v>
      </c>
      <c r="T85" s="6">
        <f t="shared" si="13"/>
        <v>0.2</v>
      </c>
      <c r="U85" s="153">
        <f t="shared" si="14"/>
        <v>0.2</v>
      </c>
      <c r="V85" s="564">
        <f>+Q86+Q88+Q90</f>
        <v>1.0000000000000002E-2</v>
      </c>
      <c r="W85" s="564">
        <f>+R86+R88+R90</f>
        <v>0.1</v>
      </c>
      <c r="X85" s="564">
        <f>+S86+S88+S90</f>
        <v>0</v>
      </c>
      <c r="Y85" s="564">
        <f>+T86+T88+T90</f>
        <v>0</v>
      </c>
      <c r="Z85" s="559"/>
      <c r="AA85" s="562"/>
      <c r="AB85" s="554"/>
    </row>
    <row r="86" spans="1:28" ht="49.9" customHeight="1" x14ac:dyDescent="0.25">
      <c r="A86" s="545"/>
      <c r="B86" s="547"/>
      <c r="C86" s="540"/>
      <c r="D86" s="432"/>
      <c r="E86" s="541"/>
      <c r="F86" s="543"/>
      <c r="G86" s="541"/>
      <c r="H86" s="541"/>
      <c r="I86" s="540"/>
      <c r="J86" s="556"/>
      <c r="K86" s="185">
        <v>0.2</v>
      </c>
      <c r="L86" s="181" t="s">
        <v>39</v>
      </c>
      <c r="M86" s="65">
        <v>0.05</v>
      </c>
      <c r="N86" s="65">
        <v>0.5</v>
      </c>
      <c r="O86" s="65">
        <v>0</v>
      </c>
      <c r="P86" s="65">
        <v>0</v>
      </c>
      <c r="Q86" s="165">
        <f t="shared" si="10"/>
        <v>1.0000000000000002E-2</v>
      </c>
      <c r="R86" s="165">
        <f t="shared" si="11"/>
        <v>0.1</v>
      </c>
      <c r="S86" s="165">
        <f t="shared" si="12"/>
        <v>0</v>
      </c>
      <c r="T86" s="165">
        <f t="shared" si="13"/>
        <v>0</v>
      </c>
      <c r="U86" s="169">
        <f t="shared" si="14"/>
        <v>0.1</v>
      </c>
      <c r="V86" s="564"/>
      <c r="W86" s="564"/>
      <c r="X86" s="564"/>
      <c r="Y86" s="564"/>
      <c r="Z86" s="559"/>
      <c r="AA86" s="562"/>
      <c r="AB86" s="554"/>
    </row>
    <row r="87" spans="1:28" ht="49.9" customHeight="1" x14ac:dyDescent="0.25">
      <c r="A87" s="545"/>
      <c r="B87" s="547"/>
      <c r="C87" s="540"/>
      <c r="D87" s="432"/>
      <c r="E87" s="541"/>
      <c r="F87" s="543"/>
      <c r="G87" s="541"/>
      <c r="H87" s="541"/>
      <c r="I87" s="540"/>
      <c r="J87" s="556" t="s">
        <v>515</v>
      </c>
      <c r="K87" s="154">
        <v>0.2</v>
      </c>
      <c r="L87" s="62" t="s">
        <v>35</v>
      </c>
      <c r="M87" s="63">
        <v>0</v>
      </c>
      <c r="N87" s="63">
        <v>0</v>
      </c>
      <c r="O87" s="63">
        <v>0.5</v>
      </c>
      <c r="P87" s="63">
        <v>1</v>
      </c>
      <c r="Q87" s="6">
        <f t="shared" si="10"/>
        <v>0</v>
      </c>
      <c r="R87" s="6">
        <f t="shared" si="11"/>
        <v>0</v>
      </c>
      <c r="S87" s="6">
        <f t="shared" si="12"/>
        <v>0.1</v>
      </c>
      <c r="T87" s="6">
        <f t="shared" si="13"/>
        <v>0.2</v>
      </c>
      <c r="U87" s="153">
        <f t="shared" si="14"/>
        <v>0.2</v>
      </c>
      <c r="V87" s="564"/>
      <c r="W87" s="564"/>
      <c r="X87" s="564"/>
      <c r="Y87" s="564"/>
      <c r="Z87" s="559"/>
      <c r="AA87" s="562"/>
      <c r="AB87" s="554"/>
    </row>
    <row r="88" spans="1:28" ht="49.9" customHeight="1" x14ac:dyDescent="0.25">
      <c r="A88" s="545"/>
      <c r="B88" s="547"/>
      <c r="C88" s="540"/>
      <c r="D88" s="432"/>
      <c r="E88" s="541"/>
      <c r="F88" s="543"/>
      <c r="G88" s="541"/>
      <c r="H88" s="541"/>
      <c r="I88" s="540"/>
      <c r="J88" s="556"/>
      <c r="K88" s="185">
        <v>0.2</v>
      </c>
      <c r="L88" s="181" t="s">
        <v>39</v>
      </c>
      <c r="M88" s="65">
        <v>0</v>
      </c>
      <c r="N88" s="65">
        <v>0</v>
      </c>
      <c r="O88" s="65">
        <v>0</v>
      </c>
      <c r="P88" s="65">
        <v>0</v>
      </c>
      <c r="Q88" s="165">
        <f t="shared" si="10"/>
        <v>0</v>
      </c>
      <c r="R88" s="165">
        <f t="shared" si="11"/>
        <v>0</v>
      </c>
      <c r="S88" s="165">
        <f t="shared" si="12"/>
        <v>0</v>
      </c>
      <c r="T88" s="165">
        <f t="shared" si="13"/>
        <v>0</v>
      </c>
      <c r="U88" s="169">
        <f t="shared" si="14"/>
        <v>0</v>
      </c>
      <c r="V88" s="564"/>
      <c r="W88" s="564"/>
      <c r="X88" s="564"/>
      <c r="Y88" s="564"/>
      <c r="Z88" s="559"/>
      <c r="AA88" s="562"/>
      <c r="AB88" s="554"/>
    </row>
    <row r="89" spans="1:28" ht="49.9" customHeight="1" x14ac:dyDescent="0.25">
      <c r="A89" s="545"/>
      <c r="B89" s="547"/>
      <c r="C89" s="540"/>
      <c r="D89" s="432"/>
      <c r="E89" s="541"/>
      <c r="F89" s="543"/>
      <c r="G89" s="541"/>
      <c r="H89" s="541"/>
      <c r="I89" s="540"/>
      <c r="J89" s="556" t="s">
        <v>516</v>
      </c>
      <c r="K89" s="154">
        <v>0.6</v>
      </c>
      <c r="L89" s="62" t="s">
        <v>35</v>
      </c>
      <c r="M89" s="63">
        <v>0</v>
      </c>
      <c r="N89" s="63">
        <v>0</v>
      </c>
      <c r="O89" s="63">
        <v>0.5</v>
      </c>
      <c r="P89" s="63">
        <v>1</v>
      </c>
      <c r="Q89" s="6">
        <f t="shared" si="10"/>
        <v>0</v>
      </c>
      <c r="R89" s="6">
        <f t="shared" si="11"/>
        <v>0</v>
      </c>
      <c r="S89" s="6">
        <f t="shared" si="12"/>
        <v>0.3</v>
      </c>
      <c r="T89" s="6">
        <f t="shared" si="13"/>
        <v>0.6</v>
      </c>
      <c r="U89" s="153">
        <f t="shared" si="14"/>
        <v>0.6</v>
      </c>
      <c r="V89" s="564"/>
      <c r="W89" s="564"/>
      <c r="X89" s="564"/>
      <c r="Y89" s="564"/>
      <c r="Z89" s="559"/>
      <c r="AA89" s="562"/>
      <c r="AB89" s="554"/>
    </row>
    <row r="90" spans="1:28" ht="49.9" customHeight="1" thickBot="1" x14ac:dyDescent="0.3">
      <c r="A90" s="545"/>
      <c r="B90" s="548"/>
      <c r="C90" s="540"/>
      <c r="D90" s="432"/>
      <c r="E90" s="541"/>
      <c r="F90" s="544"/>
      <c r="G90" s="541"/>
      <c r="H90" s="541"/>
      <c r="I90" s="540"/>
      <c r="J90" s="556"/>
      <c r="K90" s="185">
        <v>0.6</v>
      </c>
      <c r="L90" s="181" t="s">
        <v>39</v>
      </c>
      <c r="M90" s="65">
        <v>0</v>
      </c>
      <c r="N90" s="65">
        <v>0</v>
      </c>
      <c r="O90" s="65">
        <v>0</v>
      </c>
      <c r="P90" s="65">
        <v>0</v>
      </c>
      <c r="Q90" s="165">
        <f t="shared" si="10"/>
        <v>0</v>
      </c>
      <c r="R90" s="165">
        <f t="shared" si="11"/>
        <v>0</v>
      </c>
      <c r="S90" s="165">
        <f t="shared" si="12"/>
        <v>0</v>
      </c>
      <c r="T90" s="165">
        <f t="shared" si="13"/>
        <v>0</v>
      </c>
      <c r="U90" s="169">
        <f t="shared" si="14"/>
        <v>0</v>
      </c>
      <c r="V90" s="564"/>
      <c r="W90" s="564"/>
      <c r="X90" s="564"/>
      <c r="Y90" s="564"/>
      <c r="Z90" s="560"/>
      <c r="AA90" s="563"/>
      <c r="AB90" s="555"/>
    </row>
    <row r="91" spans="1:28" ht="16.5" thickBot="1" x14ac:dyDescent="0.3">
      <c r="Q91" s="201">
        <f>+((SUMIF($L$3:$L$90,"P",Q$3:Q$90)))/14</f>
        <v>8.5535714285714298E-2</v>
      </c>
      <c r="R91" s="201">
        <f>+((SUMIF($L$3:$L$90,"P",R$3:R$90)))/14</f>
        <v>0.19</v>
      </c>
      <c r="S91" s="201">
        <f>+((SUMIF($L$3:$L$90,"P",S$3:S$90)))/14</f>
        <v>0.45642857142857146</v>
      </c>
      <c r="T91" s="201">
        <f>+((SUMIF($L$3:$L$90,"P",T$3:T$90)))/14</f>
        <v>0.99999999999999967</v>
      </c>
      <c r="U91" s="202">
        <f>+((SUMIF($L$3:$L$90,"P",U$3:U$90)))/14</f>
        <v>0.99999999999999967</v>
      </c>
      <c r="V91" s="152"/>
      <c r="W91" s="152"/>
      <c r="X91" s="152"/>
      <c r="Y91" s="152"/>
    </row>
    <row r="92" spans="1:28" ht="16.5" thickBot="1" x14ac:dyDescent="0.3">
      <c r="Q92" s="201">
        <f>+((SUMIF($L$3:$L$90,"E",Q$3:Q$90)))/14</f>
        <v>7.1607142857142855E-2</v>
      </c>
      <c r="R92" s="201">
        <f>+((SUMIF($L$3:$L$90,"E",R$3:R$90)))/14</f>
        <v>0.18875000000000003</v>
      </c>
      <c r="S92" s="201">
        <f>+((SUMIF($L$3:$L$90,"E",S$3:S$90)))/14</f>
        <v>0</v>
      </c>
      <c r="T92" s="201">
        <f>+((SUMIF($L$3:$L$90,"E",T$3:T$90)))/14</f>
        <v>0</v>
      </c>
      <c r="U92" s="202">
        <f>+((SUMIF($L$3:$L$90,"E",U$3:U$90)))/14</f>
        <v>0.18875000000000003</v>
      </c>
      <c r="V92" s="152"/>
      <c r="W92" s="152"/>
      <c r="X92" s="152"/>
      <c r="Y92" s="152"/>
    </row>
    <row r="93" spans="1:28" ht="16.5" thickBot="1" x14ac:dyDescent="0.3">
      <c r="Q93" s="151"/>
      <c r="R93" s="151"/>
      <c r="S93" s="151"/>
      <c r="T93" s="151"/>
      <c r="U93" s="152"/>
      <c r="V93" s="152"/>
      <c r="W93" s="152"/>
      <c r="X93" s="152"/>
      <c r="Y93" s="152"/>
    </row>
    <row r="94" spans="1:28" ht="16.5" thickBot="1" x14ac:dyDescent="0.3">
      <c r="Q94" s="306" t="s">
        <v>146</v>
      </c>
      <c r="R94" s="307"/>
      <c r="S94" s="307"/>
      <c r="T94" s="307"/>
      <c r="U94" s="308"/>
      <c r="V94" s="152"/>
      <c r="W94" s="152"/>
      <c r="X94" s="152"/>
      <c r="Y94" s="152"/>
    </row>
    <row r="95" spans="1:28" ht="16.5" thickBot="1" x14ac:dyDescent="0.3">
      <c r="Q95" s="203">
        <f>+Q92/Q91</f>
        <v>0.83716075156576186</v>
      </c>
      <c r="R95" s="203">
        <f>+R92/R91</f>
        <v>0.99342105263157909</v>
      </c>
      <c r="S95" s="203">
        <f>+S92/S91</f>
        <v>0</v>
      </c>
      <c r="T95" s="203">
        <f>+T92/T91</f>
        <v>0</v>
      </c>
      <c r="U95" s="203">
        <f>+U92/U91</f>
        <v>0.18875000000000008</v>
      </c>
      <c r="V95" s="152"/>
      <c r="W95" s="152"/>
      <c r="X95" s="152"/>
      <c r="Y95" s="152"/>
    </row>
    <row r="96" spans="1:28" ht="26.25" thickBot="1" x14ac:dyDescent="0.3">
      <c r="Q96" s="204" t="str">
        <f>+IF(Q95&gt;0.95,"BIEN",IF(Q95&gt;=0.85,"ACEPTABLE",IF(Q95&lt;0.85,"PARA MEJORAR")))</f>
        <v>PARA MEJORAR</v>
      </c>
      <c r="R96" s="204" t="str">
        <f>+IF(R95&gt;0.95,"BIEN",IF(R95&gt;=0.85,"ACEPTABLE",IF(R95&lt;0.85,"PARA MEJORAR")))</f>
        <v>BIEN</v>
      </c>
      <c r="S96" s="204" t="str">
        <f>+IF(S95&gt;0.95,"BIEN",IF(S95&gt;=0.85,"ACEPTABLE",IF(S95&lt;0.85,"PARA MEJORAR")))</f>
        <v>PARA MEJORAR</v>
      </c>
      <c r="T96" s="205" t="str">
        <f>+IF(T95&gt;0.95,"BIEN",IF(T95&gt;=0.85,"ACEPTABLE",IF(T95&lt;0.85,"PARA MEJORAR")))</f>
        <v>PARA MEJORAR</v>
      </c>
      <c r="U96" s="206" t="str">
        <f>+IF(U95&gt;0.95,"BIEN",IF(U95&gt;=0.85,"ACEPTABLE",IF(U95&lt;0.85,"PARA MEJORAR")))</f>
        <v>PARA MEJORAR</v>
      </c>
      <c r="V96" s="152"/>
      <c r="W96" s="152"/>
      <c r="X96" s="152"/>
      <c r="Y96" s="152"/>
    </row>
    <row r="97" spans="17:25" x14ac:dyDescent="0.25">
      <c r="Q97" s="151"/>
      <c r="R97" s="151"/>
      <c r="S97" s="151"/>
      <c r="T97" s="151"/>
      <c r="U97" s="152"/>
      <c r="V97" s="152"/>
      <c r="W97" s="152"/>
      <c r="X97" s="152"/>
      <c r="Y97" s="152"/>
    </row>
    <row r="98" spans="17:25" x14ac:dyDescent="0.25">
      <c r="Q98" s="151"/>
      <c r="R98" s="151"/>
      <c r="S98" s="151"/>
      <c r="T98" s="151"/>
      <c r="U98" s="152"/>
      <c r="V98" s="152"/>
      <c r="W98" s="152"/>
      <c r="X98" s="152"/>
      <c r="Y98" s="152"/>
    </row>
    <row r="99" spans="17:25" x14ac:dyDescent="0.25">
      <c r="Q99" s="113"/>
      <c r="R99" s="113"/>
      <c r="S99" s="113"/>
      <c r="T99" s="113"/>
      <c r="U99" s="113"/>
      <c r="V99" s="113"/>
      <c r="W99" s="113"/>
      <c r="X99" s="113"/>
      <c r="Y99" s="113"/>
    </row>
    <row r="100" spans="17:25" x14ac:dyDescent="0.25">
      <c r="Q100" s="113"/>
      <c r="R100" s="113"/>
      <c r="S100" s="113"/>
      <c r="T100" s="113"/>
      <c r="U100" s="113"/>
      <c r="V100" s="113"/>
      <c r="W100" s="113"/>
      <c r="X100" s="113"/>
      <c r="Y100" s="113"/>
    </row>
    <row r="101" spans="17:25" x14ac:dyDescent="0.25">
      <c r="Q101" s="113"/>
      <c r="R101" s="113"/>
      <c r="S101" s="113"/>
      <c r="T101" s="113"/>
      <c r="U101" s="113"/>
      <c r="V101" s="113"/>
      <c r="W101" s="113"/>
      <c r="X101" s="113"/>
      <c r="Y101" s="113"/>
    </row>
    <row r="102" spans="17:25" x14ac:dyDescent="0.25">
      <c r="Q102" s="113"/>
      <c r="R102" s="113"/>
      <c r="S102" s="113"/>
      <c r="T102" s="113"/>
      <c r="U102" s="113"/>
      <c r="V102" s="113"/>
      <c r="W102" s="113"/>
      <c r="X102" s="113"/>
      <c r="Y102" s="113"/>
    </row>
    <row r="103" spans="17:25" x14ac:dyDescent="0.25">
      <c r="Q103" s="113"/>
      <c r="R103" s="113"/>
      <c r="S103" s="113"/>
      <c r="T103" s="113"/>
      <c r="U103" s="113"/>
      <c r="V103" s="113"/>
      <c r="W103" s="113"/>
      <c r="X103" s="113"/>
      <c r="Y103" s="113"/>
    </row>
    <row r="104" spans="17:25" x14ac:dyDescent="0.25">
      <c r="Q104" s="113"/>
      <c r="R104" s="113"/>
      <c r="S104" s="113"/>
      <c r="T104" s="113"/>
      <c r="U104" s="113"/>
      <c r="V104" s="113"/>
      <c r="W104" s="113"/>
      <c r="X104" s="113"/>
      <c r="Y104" s="113"/>
    </row>
    <row r="105" spans="17:25" x14ac:dyDescent="0.25">
      <c r="Q105" s="113"/>
      <c r="R105" s="113"/>
      <c r="S105" s="113"/>
      <c r="T105" s="113"/>
      <c r="U105" s="113"/>
      <c r="V105" s="113"/>
      <c r="W105" s="113"/>
      <c r="X105" s="113"/>
      <c r="Y105" s="113"/>
    </row>
    <row r="106" spans="17:25" x14ac:dyDescent="0.25">
      <c r="Q106" s="113"/>
      <c r="R106" s="113"/>
      <c r="S106" s="113"/>
      <c r="T106" s="113"/>
      <c r="U106" s="113"/>
      <c r="V106" s="113"/>
      <c r="W106" s="113"/>
      <c r="X106" s="113"/>
      <c r="Y106" s="113"/>
    </row>
    <row r="107" spans="17:25" x14ac:dyDescent="0.25">
      <c r="Q107" s="113"/>
      <c r="R107" s="113"/>
      <c r="S107" s="113"/>
      <c r="T107" s="113"/>
      <c r="U107" s="113"/>
      <c r="V107" s="113"/>
      <c r="W107" s="113"/>
      <c r="X107" s="113"/>
      <c r="Y107" s="113"/>
    </row>
    <row r="108" spans="17:25" x14ac:dyDescent="0.25">
      <c r="Q108" s="113"/>
      <c r="R108" s="113"/>
      <c r="S108" s="113"/>
      <c r="T108" s="113"/>
      <c r="U108" s="113"/>
      <c r="V108" s="113"/>
      <c r="W108" s="113"/>
      <c r="X108" s="113"/>
      <c r="Y108" s="113"/>
    </row>
    <row r="109" spans="17:25" x14ac:dyDescent="0.25">
      <c r="Q109" s="113"/>
      <c r="R109" s="113"/>
      <c r="S109" s="113"/>
      <c r="T109" s="113"/>
      <c r="U109" s="113"/>
      <c r="V109" s="113"/>
      <c r="W109" s="113"/>
      <c r="X109" s="113"/>
      <c r="Y109" s="113"/>
    </row>
    <row r="110" spans="17:25" x14ac:dyDescent="0.25">
      <c r="Q110" s="113"/>
      <c r="R110" s="113"/>
      <c r="S110" s="113"/>
      <c r="T110" s="113"/>
      <c r="U110" s="113"/>
      <c r="V110" s="113"/>
      <c r="W110" s="113"/>
      <c r="X110" s="113"/>
      <c r="Y110" s="113"/>
    </row>
    <row r="111" spans="17:25" x14ac:dyDescent="0.25">
      <c r="Q111" s="113"/>
      <c r="R111" s="113"/>
      <c r="S111" s="113"/>
      <c r="T111" s="113"/>
      <c r="U111" s="113"/>
      <c r="V111" s="113"/>
      <c r="W111" s="113"/>
      <c r="X111" s="113"/>
      <c r="Y111" s="113"/>
    </row>
    <row r="112" spans="17:25" x14ac:dyDescent="0.25">
      <c r="Q112" s="113"/>
      <c r="R112" s="113"/>
      <c r="S112" s="113"/>
      <c r="T112" s="113"/>
      <c r="U112" s="113"/>
      <c r="V112" s="113"/>
      <c r="W112" s="113"/>
      <c r="X112" s="113"/>
      <c r="Y112" s="113"/>
    </row>
    <row r="113" spans="17:25" x14ac:dyDescent="0.25">
      <c r="Q113" s="113"/>
      <c r="R113" s="113"/>
      <c r="S113" s="113"/>
      <c r="T113" s="113"/>
      <c r="U113" s="113"/>
      <c r="V113" s="113"/>
      <c r="W113" s="113"/>
      <c r="X113" s="113"/>
      <c r="Y113" s="113"/>
    </row>
    <row r="114" spans="17:25" x14ac:dyDescent="0.25">
      <c r="Q114" s="113"/>
      <c r="R114" s="113"/>
      <c r="S114" s="113"/>
      <c r="T114" s="113"/>
      <c r="U114" s="113"/>
      <c r="V114" s="113"/>
      <c r="W114" s="113"/>
      <c r="X114" s="113"/>
      <c r="Y114" s="113"/>
    </row>
    <row r="115" spans="17:25" x14ac:dyDescent="0.25">
      <c r="Q115" s="113"/>
      <c r="R115" s="113"/>
      <c r="S115" s="113"/>
      <c r="T115" s="113"/>
      <c r="U115" s="113"/>
      <c r="V115" s="113"/>
      <c r="W115" s="113"/>
      <c r="X115" s="113"/>
      <c r="Y115" s="113"/>
    </row>
    <row r="116" spans="17:25" x14ac:dyDescent="0.25">
      <c r="Q116" s="113"/>
      <c r="R116" s="113"/>
      <c r="S116" s="113"/>
      <c r="T116" s="113"/>
      <c r="U116" s="113"/>
      <c r="V116" s="113"/>
      <c r="W116" s="113"/>
      <c r="X116" s="113"/>
      <c r="Y116" s="113"/>
    </row>
    <row r="117" spans="17:25" x14ac:dyDescent="0.25">
      <c r="Q117" s="113"/>
      <c r="R117" s="113"/>
      <c r="S117" s="113"/>
      <c r="T117" s="113"/>
      <c r="U117" s="113"/>
      <c r="V117" s="113"/>
      <c r="W117" s="113"/>
      <c r="X117" s="113"/>
      <c r="Y117" s="113"/>
    </row>
    <row r="118" spans="17:25" x14ac:dyDescent="0.25">
      <c r="Q118" s="113"/>
      <c r="R118" s="113"/>
      <c r="S118" s="113"/>
      <c r="T118" s="113"/>
      <c r="U118" s="113"/>
      <c r="V118" s="113"/>
      <c r="W118" s="113"/>
      <c r="X118" s="113"/>
      <c r="Y118" s="113"/>
    </row>
    <row r="119" spans="17:25" x14ac:dyDescent="0.25">
      <c r="Q119" s="113"/>
      <c r="R119" s="113"/>
      <c r="S119" s="113"/>
      <c r="T119" s="113"/>
      <c r="U119" s="113"/>
      <c r="V119" s="113"/>
      <c r="W119" s="113"/>
      <c r="X119" s="113"/>
      <c r="Y119" s="113"/>
    </row>
    <row r="120" spans="17:25" x14ac:dyDescent="0.25">
      <c r="Q120" s="113"/>
      <c r="R120" s="113"/>
      <c r="S120" s="113"/>
      <c r="T120" s="113"/>
      <c r="U120" s="113"/>
      <c r="V120" s="113"/>
      <c r="W120" s="113"/>
      <c r="X120" s="113"/>
      <c r="Y120" s="113"/>
    </row>
    <row r="121" spans="17:25" x14ac:dyDescent="0.25">
      <c r="Q121" s="113"/>
      <c r="R121" s="113"/>
      <c r="S121" s="113"/>
      <c r="T121" s="113"/>
      <c r="U121" s="113"/>
      <c r="V121" s="113"/>
      <c r="W121" s="113"/>
      <c r="X121" s="113"/>
      <c r="Y121" s="113"/>
    </row>
    <row r="122" spans="17:25" x14ac:dyDescent="0.25">
      <c r="Q122" s="113"/>
      <c r="R122" s="113"/>
      <c r="S122" s="113"/>
      <c r="T122" s="113"/>
      <c r="U122" s="113"/>
      <c r="V122" s="113"/>
      <c r="W122" s="113"/>
      <c r="X122" s="113"/>
      <c r="Y122" s="113"/>
    </row>
    <row r="123" spans="17:25" x14ac:dyDescent="0.25">
      <c r="Q123" s="113"/>
      <c r="R123" s="113"/>
      <c r="S123" s="113"/>
      <c r="T123" s="113"/>
      <c r="U123" s="113"/>
      <c r="V123" s="113"/>
      <c r="W123" s="113"/>
      <c r="X123" s="113"/>
      <c r="Y123" s="113"/>
    </row>
    <row r="124" spans="17:25" x14ac:dyDescent="0.25">
      <c r="Q124" s="113"/>
      <c r="R124" s="113"/>
      <c r="S124" s="113"/>
      <c r="T124" s="113"/>
      <c r="U124" s="113"/>
      <c r="V124" s="113"/>
      <c r="W124" s="113"/>
      <c r="X124" s="113"/>
      <c r="Y124" s="113"/>
    </row>
    <row r="125" spans="17:25" x14ac:dyDescent="0.25">
      <c r="Q125" s="113"/>
      <c r="R125" s="113"/>
      <c r="S125" s="113"/>
      <c r="T125" s="113"/>
      <c r="U125" s="113"/>
      <c r="V125" s="113"/>
      <c r="W125" s="113"/>
      <c r="X125" s="113"/>
      <c r="Y125" s="113"/>
    </row>
    <row r="126" spans="17:25" x14ac:dyDescent="0.25">
      <c r="Q126" s="113"/>
      <c r="R126" s="113"/>
      <c r="S126" s="113"/>
      <c r="T126" s="113"/>
      <c r="U126" s="113"/>
      <c r="V126" s="113"/>
      <c r="W126" s="113"/>
      <c r="X126" s="113"/>
      <c r="Y126" s="113"/>
    </row>
    <row r="127" spans="17:25" x14ac:dyDescent="0.25">
      <c r="Q127" s="113"/>
      <c r="R127" s="113"/>
      <c r="S127" s="113"/>
      <c r="T127" s="113"/>
      <c r="U127" s="113"/>
      <c r="V127" s="113"/>
      <c r="W127" s="113"/>
      <c r="X127" s="113"/>
      <c r="Y127" s="113"/>
    </row>
    <row r="128" spans="17:25" x14ac:dyDescent="0.25">
      <c r="Q128" s="113"/>
      <c r="R128" s="113"/>
      <c r="S128" s="113"/>
      <c r="T128" s="113"/>
      <c r="U128" s="113"/>
      <c r="V128" s="113"/>
      <c r="W128" s="113"/>
      <c r="X128" s="113"/>
      <c r="Y128" s="113"/>
    </row>
    <row r="129" spans="17:25" x14ac:dyDescent="0.25">
      <c r="Q129" s="113"/>
      <c r="R129" s="113"/>
      <c r="S129" s="113"/>
      <c r="T129" s="113"/>
      <c r="U129" s="113"/>
      <c r="V129" s="113"/>
      <c r="W129" s="113"/>
      <c r="X129" s="113"/>
      <c r="Y129" s="113"/>
    </row>
    <row r="130" spans="17:25" x14ac:dyDescent="0.25">
      <c r="Q130" s="113"/>
      <c r="R130" s="113"/>
      <c r="S130" s="113"/>
      <c r="T130" s="113"/>
      <c r="U130" s="113"/>
      <c r="V130" s="113"/>
      <c r="W130" s="113"/>
      <c r="X130" s="113"/>
      <c r="Y130" s="113"/>
    </row>
    <row r="131" spans="17:25" x14ac:dyDescent="0.25">
      <c r="Q131" s="113"/>
      <c r="R131" s="113"/>
      <c r="S131" s="113"/>
      <c r="T131" s="113"/>
      <c r="U131" s="113"/>
      <c r="V131" s="113"/>
      <c r="W131" s="113"/>
      <c r="X131" s="113"/>
      <c r="Y131" s="113"/>
    </row>
    <row r="132" spans="17:25" x14ac:dyDescent="0.25">
      <c r="Q132" s="113"/>
      <c r="R132" s="113"/>
      <c r="S132" s="113"/>
      <c r="T132" s="113"/>
      <c r="U132" s="113"/>
      <c r="V132" s="113"/>
      <c r="W132" s="113"/>
      <c r="X132" s="113"/>
      <c r="Y132" s="113"/>
    </row>
    <row r="133" spans="17:25" x14ac:dyDescent="0.25">
      <c r="Q133" s="113"/>
      <c r="R133" s="113"/>
      <c r="S133" s="113"/>
      <c r="T133" s="113"/>
      <c r="U133" s="113"/>
      <c r="V133" s="113"/>
      <c r="W133" s="113"/>
      <c r="X133" s="113"/>
      <c r="Y133" s="113"/>
    </row>
    <row r="134" spans="17:25" x14ac:dyDescent="0.25">
      <c r="Q134" s="113"/>
      <c r="R134" s="113"/>
      <c r="S134" s="113"/>
      <c r="T134" s="113"/>
      <c r="U134" s="113"/>
      <c r="V134" s="113"/>
      <c r="W134" s="113"/>
      <c r="X134" s="113"/>
      <c r="Y134" s="113"/>
    </row>
    <row r="135" spans="17:25" x14ac:dyDescent="0.25">
      <c r="Q135" s="113"/>
      <c r="R135" s="113"/>
      <c r="S135" s="113"/>
      <c r="T135" s="113"/>
      <c r="U135" s="113"/>
      <c r="V135" s="113"/>
      <c r="W135" s="113"/>
      <c r="X135" s="113"/>
      <c r="Y135" s="113"/>
    </row>
    <row r="136" spans="17:25" x14ac:dyDescent="0.25">
      <c r="Q136" s="113"/>
      <c r="R136" s="113"/>
      <c r="S136" s="113"/>
      <c r="T136" s="113"/>
      <c r="U136" s="113"/>
      <c r="V136" s="113"/>
      <c r="W136" s="113"/>
      <c r="X136" s="113"/>
      <c r="Y136" s="113"/>
    </row>
    <row r="137" spans="17:25" x14ac:dyDescent="0.25">
      <c r="Q137" s="113"/>
      <c r="R137" s="113"/>
      <c r="S137" s="113"/>
      <c r="T137" s="113"/>
      <c r="U137" s="113"/>
      <c r="V137" s="113"/>
      <c r="W137" s="113"/>
      <c r="X137" s="113"/>
      <c r="Y137" s="113"/>
    </row>
    <row r="138" spans="17:25" x14ac:dyDescent="0.25">
      <c r="Q138" s="113"/>
      <c r="R138" s="113"/>
      <c r="S138" s="113"/>
      <c r="T138" s="113"/>
      <c r="U138" s="113"/>
      <c r="V138" s="113"/>
      <c r="W138" s="113"/>
      <c r="X138" s="113"/>
      <c r="Y138" s="113"/>
    </row>
    <row r="139" spans="17:25" x14ac:dyDescent="0.25">
      <c r="Q139" s="113"/>
      <c r="R139" s="113"/>
      <c r="S139" s="113"/>
      <c r="T139" s="113"/>
      <c r="U139" s="113"/>
      <c r="V139" s="113"/>
      <c r="W139" s="113"/>
      <c r="X139" s="113"/>
      <c r="Y139" s="113"/>
    </row>
    <row r="140" spans="17:25" x14ac:dyDescent="0.25">
      <c r="Q140" s="113"/>
      <c r="R140" s="113"/>
      <c r="S140" s="113"/>
      <c r="T140" s="113"/>
      <c r="U140" s="113"/>
      <c r="V140" s="113"/>
      <c r="W140" s="113"/>
      <c r="X140" s="113"/>
      <c r="Y140" s="113"/>
    </row>
    <row r="141" spans="17:25" x14ac:dyDescent="0.25">
      <c r="Q141" s="113"/>
      <c r="R141" s="113"/>
      <c r="S141" s="113"/>
      <c r="T141" s="113"/>
      <c r="U141" s="113"/>
      <c r="V141" s="113"/>
      <c r="W141" s="113"/>
      <c r="X141" s="113"/>
      <c r="Y141" s="113"/>
    </row>
    <row r="142" spans="17:25" x14ac:dyDescent="0.25">
      <c r="Q142" s="113"/>
      <c r="R142" s="113"/>
      <c r="S142" s="113"/>
      <c r="T142" s="113"/>
      <c r="U142" s="113"/>
      <c r="V142" s="113"/>
      <c r="W142" s="113"/>
      <c r="X142" s="113"/>
      <c r="Y142" s="113"/>
    </row>
    <row r="143" spans="17:25" x14ac:dyDescent="0.25">
      <c r="Q143" s="113"/>
      <c r="R143" s="113"/>
      <c r="S143" s="113"/>
      <c r="T143" s="113"/>
      <c r="U143" s="113"/>
      <c r="V143" s="113"/>
      <c r="W143" s="113"/>
      <c r="X143" s="113"/>
      <c r="Y143" s="113"/>
    </row>
    <row r="144" spans="17:25" x14ac:dyDescent="0.25">
      <c r="Q144" s="113"/>
      <c r="R144" s="113"/>
      <c r="S144" s="113"/>
      <c r="T144" s="113"/>
      <c r="U144" s="113"/>
      <c r="V144" s="113"/>
      <c r="W144" s="113"/>
      <c r="X144" s="113"/>
      <c r="Y144" s="113"/>
    </row>
    <row r="145" spans="17:25" x14ac:dyDescent="0.25">
      <c r="Q145" s="113"/>
      <c r="R145" s="113"/>
      <c r="S145" s="113"/>
      <c r="T145" s="113"/>
      <c r="U145" s="113"/>
      <c r="V145" s="113"/>
      <c r="W145" s="113"/>
      <c r="X145" s="113"/>
      <c r="Y145" s="113"/>
    </row>
    <row r="146" spans="17:25" x14ac:dyDescent="0.25">
      <c r="Q146" s="113"/>
      <c r="R146" s="113"/>
      <c r="S146" s="113"/>
      <c r="T146" s="113"/>
      <c r="U146" s="113"/>
      <c r="V146" s="113"/>
      <c r="W146" s="113"/>
      <c r="X146" s="113"/>
      <c r="Y146" s="113"/>
    </row>
    <row r="147" spans="17:25" x14ac:dyDescent="0.25">
      <c r="Q147" s="113"/>
      <c r="R147" s="113"/>
      <c r="S147" s="113"/>
      <c r="T147" s="113"/>
      <c r="U147" s="113"/>
      <c r="V147" s="113"/>
      <c r="W147" s="113"/>
      <c r="X147" s="113"/>
      <c r="Y147" s="113"/>
    </row>
    <row r="148" spans="17:25" x14ac:dyDescent="0.25">
      <c r="Q148" s="113"/>
      <c r="R148" s="113"/>
      <c r="S148" s="113"/>
      <c r="T148" s="113"/>
      <c r="U148" s="113"/>
      <c r="V148" s="113"/>
      <c r="W148" s="113"/>
      <c r="X148" s="113"/>
      <c r="Y148" s="113"/>
    </row>
    <row r="149" spans="17:25" x14ac:dyDescent="0.25">
      <c r="Q149" s="113"/>
      <c r="R149" s="113"/>
      <c r="S149" s="113"/>
      <c r="T149" s="113"/>
      <c r="U149" s="113"/>
      <c r="V149" s="113"/>
      <c r="W149" s="113"/>
      <c r="X149" s="113"/>
      <c r="Y149" s="113"/>
    </row>
    <row r="150" spans="17:25" x14ac:dyDescent="0.25">
      <c r="Q150" s="113"/>
      <c r="R150" s="113"/>
      <c r="S150" s="113"/>
      <c r="T150" s="113"/>
      <c r="U150" s="113"/>
      <c r="V150" s="113"/>
      <c r="W150" s="113"/>
      <c r="X150" s="113"/>
      <c r="Y150" s="113"/>
    </row>
    <row r="151" spans="17:25" x14ac:dyDescent="0.25">
      <c r="Q151" s="113"/>
      <c r="R151" s="113"/>
      <c r="S151" s="113"/>
      <c r="T151" s="113"/>
      <c r="U151" s="113"/>
      <c r="V151" s="113"/>
      <c r="W151" s="113"/>
      <c r="X151" s="113"/>
      <c r="Y151" s="113"/>
    </row>
    <row r="152" spans="17:25" x14ac:dyDescent="0.25">
      <c r="Q152" s="113"/>
      <c r="R152" s="113"/>
      <c r="S152" s="113"/>
      <c r="T152" s="113"/>
      <c r="U152" s="113"/>
      <c r="V152" s="113"/>
      <c r="W152" s="113"/>
      <c r="X152" s="113"/>
      <c r="Y152" s="113"/>
    </row>
    <row r="153" spans="17:25" x14ac:dyDescent="0.25">
      <c r="Q153" s="113"/>
      <c r="R153" s="113"/>
      <c r="S153" s="113"/>
      <c r="T153" s="113"/>
      <c r="U153" s="113"/>
      <c r="V153" s="113"/>
      <c r="W153" s="113"/>
      <c r="X153" s="113"/>
      <c r="Y153" s="113"/>
    </row>
    <row r="154" spans="17:25" x14ac:dyDescent="0.25">
      <c r="Q154" s="113"/>
      <c r="R154" s="113"/>
      <c r="S154" s="113"/>
      <c r="T154" s="113"/>
      <c r="U154" s="113"/>
      <c r="V154" s="113"/>
      <c r="W154" s="113"/>
      <c r="X154" s="113"/>
      <c r="Y154" s="113"/>
    </row>
    <row r="155" spans="17:25" x14ac:dyDescent="0.25">
      <c r="Q155" s="113"/>
      <c r="R155" s="113"/>
      <c r="S155" s="113"/>
      <c r="T155" s="113"/>
      <c r="U155" s="113"/>
      <c r="V155" s="113"/>
      <c r="W155" s="113"/>
      <c r="X155" s="113"/>
      <c r="Y155" s="113"/>
    </row>
    <row r="156" spans="17:25" x14ac:dyDescent="0.25">
      <c r="Q156" s="113"/>
      <c r="R156" s="113"/>
      <c r="S156" s="113"/>
      <c r="T156" s="113"/>
      <c r="U156" s="113"/>
      <c r="V156" s="113"/>
      <c r="W156" s="113"/>
      <c r="X156" s="113"/>
      <c r="Y156" s="113"/>
    </row>
    <row r="157" spans="17:25" x14ac:dyDescent="0.25">
      <c r="Q157" s="113"/>
      <c r="R157" s="113"/>
      <c r="S157" s="113"/>
      <c r="T157" s="113"/>
      <c r="U157" s="113"/>
      <c r="V157" s="113"/>
      <c r="W157" s="113"/>
      <c r="X157" s="113"/>
      <c r="Y157" s="113"/>
    </row>
    <row r="158" spans="17:25" x14ac:dyDescent="0.25">
      <c r="Q158" s="113"/>
      <c r="R158" s="113"/>
      <c r="S158" s="113"/>
      <c r="T158" s="113"/>
      <c r="U158" s="113"/>
      <c r="V158" s="113"/>
      <c r="W158" s="113"/>
      <c r="X158" s="113"/>
      <c r="Y158" s="113"/>
    </row>
    <row r="159" spans="17:25" x14ac:dyDescent="0.25">
      <c r="Q159" s="113"/>
      <c r="R159" s="113"/>
      <c r="S159" s="113"/>
      <c r="T159" s="113"/>
      <c r="U159" s="113"/>
      <c r="V159" s="113"/>
      <c r="W159" s="113"/>
      <c r="X159" s="113"/>
      <c r="Y159" s="113"/>
    </row>
    <row r="160" spans="17:25" x14ac:dyDescent="0.25">
      <c r="Q160" s="113"/>
      <c r="R160" s="113"/>
      <c r="S160" s="113"/>
      <c r="T160" s="113"/>
      <c r="U160" s="113"/>
      <c r="V160" s="113"/>
      <c r="W160" s="113"/>
      <c r="X160" s="113"/>
      <c r="Y160" s="113"/>
    </row>
    <row r="161" spans="17:25" x14ac:dyDescent="0.25">
      <c r="Q161" s="113"/>
      <c r="R161" s="113"/>
      <c r="S161" s="113"/>
      <c r="T161" s="113"/>
      <c r="U161" s="113"/>
      <c r="V161" s="113"/>
      <c r="W161" s="113"/>
      <c r="X161" s="113"/>
      <c r="Y161" s="113"/>
    </row>
    <row r="162" spans="17:25" x14ac:dyDescent="0.25">
      <c r="Q162" s="113"/>
      <c r="R162" s="113"/>
      <c r="S162" s="113"/>
      <c r="T162" s="113"/>
      <c r="U162" s="113"/>
      <c r="V162" s="113"/>
      <c r="W162" s="113"/>
      <c r="X162" s="113"/>
      <c r="Y162" s="113"/>
    </row>
    <row r="163" spans="17:25" x14ac:dyDescent="0.25">
      <c r="Q163" s="113"/>
      <c r="R163" s="113"/>
      <c r="S163" s="113"/>
      <c r="T163" s="113"/>
      <c r="U163" s="113"/>
      <c r="V163" s="113"/>
      <c r="W163" s="113"/>
      <c r="X163" s="113"/>
      <c r="Y163" s="113"/>
    </row>
    <row r="164" spans="17:25" x14ac:dyDescent="0.25">
      <c r="Q164" s="113"/>
      <c r="R164" s="113"/>
      <c r="S164" s="113"/>
      <c r="T164" s="113"/>
      <c r="U164" s="113"/>
      <c r="V164" s="113"/>
      <c r="W164" s="113"/>
      <c r="X164" s="113"/>
      <c r="Y164" s="113"/>
    </row>
    <row r="165" spans="17:25" x14ac:dyDescent="0.25">
      <c r="Q165" s="113"/>
      <c r="R165" s="113"/>
      <c r="S165" s="113"/>
      <c r="T165" s="113"/>
      <c r="U165" s="113"/>
      <c r="V165" s="113"/>
      <c r="W165" s="113"/>
      <c r="X165" s="113"/>
      <c r="Y165" s="113"/>
    </row>
    <row r="166" spans="17:25" x14ac:dyDescent="0.25">
      <c r="Q166" s="113"/>
      <c r="R166" s="113"/>
      <c r="S166" s="113"/>
      <c r="T166" s="113"/>
      <c r="U166" s="113"/>
      <c r="V166" s="113"/>
      <c r="W166" s="113"/>
      <c r="X166" s="113"/>
      <c r="Y166" s="113"/>
    </row>
    <row r="167" spans="17:25" x14ac:dyDescent="0.25">
      <c r="Q167" s="113"/>
      <c r="R167" s="113"/>
      <c r="S167" s="113"/>
      <c r="T167" s="113"/>
      <c r="U167" s="113"/>
      <c r="V167" s="113"/>
      <c r="W167" s="113"/>
      <c r="X167" s="113"/>
      <c r="Y167" s="113"/>
    </row>
    <row r="168" spans="17:25" x14ac:dyDescent="0.25">
      <c r="Q168" s="113"/>
      <c r="R168" s="113"/>
      <c r="S168" s="113"/>
      <c r="T168" s="113"/>
      <c r="U168" s="113"/>
      <c r="V168" s="113"/>
      <c r="W168" s="113"/>
      <c r="X168" s="113"/>
      <c r="Y168" s="113"/>
    </row>
    <row r="169" spans="17:25" x14ac:dyDescent="0.25">
      <c r="Q169" s="113"/>
      <c r="R169" s="113"/>
      <c r="S169" s="113"/>
      <c r="T169" s="113"/>
      <c r="U169" s="113"/>
      <c r="V169" s="113"/>
      <c r="W169" s="113"/>
      <c r="X169" s="113"/>
      <c r="Y169" s="113"/>
    </row>
    <row r="170" spans="17:25" x14ac:dyDescent="0.25">
      <c r="Q170" s="113"/>
      <c r="R170" s="113"/>
      <c r="S170" s="113"/>
      <c r="T170" s="113"/>
      <c r="U170" s="113"/>
      <c r="V170" s="113"/>
      <c r="W170" s="113"/>
      <c r="X170" s="113"/>
      <c r="Y170" s="113"/>
    </row>
    <row r="171" spans="17:25" x14ac:dyDescent="0.25">
      <c r="Q171" s="113"/>
      <c r="R171" s="113"/>
      <c r="S171" s="113"/>
      <c r="T171" s="113"/>
      <c r="U171" s="113"/>
      <c r="V171" s="113"/>
      <c r="W171" s="113"/>
      <c r="X171" s="113"/>
      <c r="Y171" s="113"/>
    </row>
    <row r="172" spans="17:25" x14ac:dyDescent="0.25">
      <c r="Q172" s="113"/>
      <c r="R172" s="113"/>
      <c r="S172" s="113"/>
      <c r="T172" s="113"/>
      <c r="U172" s="113"/>
      <c r="V172" s="113"/>
      <c r="W172" s="113"/>
      <c r="X172" s="113"/>
      <c r="Y172" s="113"/>
    </row>
    <row r="173" spans="17:25" x14ac:dyDescent="0.25">
      <c r="Q173" s="113"/>
      <c r="R173" s="113"/>
      <c r="S173" s="113"/>
      <c r="T173" s="113"/>
      <c r="U173" s="113"/>
      <c r="V173" s="113"/>
      <c r="W173" s="113"/>
      <c r="X173" s="113"/>
      <c r="Y173" s="113"/>
    </row>
    <row r="174" spans="17:25" x14ac:dyDescent="0.25">
      <c r="Q174" s="113"/>
      <c r="R174" s="113"/>
      <c r="S174" s="113"/>
      <c r="T174" s="113"/>
      <c r="U174" s="113"/>
      <c r="V174" s="113"/>
      <c r="W174" s="113"/>
      <c r="X174" s="113"/>
      <c r="Y174" s="113"/>
    </row>
    <row r="175" spans="17:25" x14ac:dyDescent="0.25">
      <c r="Q175" s="113"/>
      <c r="R175" s="113"/>
      <c r="S175" s="113"/>
      <c r="T175" s="113"/>
      <c r="U175" s="113"/>
      <c r="V175" s="113"/>
      <c r="W175" s="113"/>
      <c r="X175" s="113"/>
      <c r="Y175" s="113"/>
    </row>
    <row r="176" spans="17:25" x14ac:dyDescent="0.25">
      <c r="Q176" s="113"/>
      <c r="R176" s="113"/>
      <c r="S176" s="113"/>
      <c r="T176" s="113"/>
      <c r="U176" s="113"/>
      <c r="V176" s="113"/>
      <c r="W176" s="113"/>
      <c r="X176" s="113"/>
      <c r="Y176" s="113"/>
    </row>
    <row r="177" spans="17:25" x14ac:dyDescent="0.25">
      <c r="Q177" s="113"/>
      <c r="R177" s="113"/>
      <c r="S177" s="113"/>
      <c r="T177" s="113"/>
      <c r="U177" s="113"/>
      <c r="V177" s="113"/>
      <c r="W177" s="113"/>
      <c r="X177" s="113"/>
      <c r="Y177" s="113"/>
    </row>
    <row r="178" spans="17:25" x14ac:dyDescent="0.25">
      <c r="Q178" s="113"/>
      <c r="R178" s="113"/>
      <c r="S178" s="113"/>
      <c r="T178" s="113"/>
      <c r="U178" s="113"/>
      <c r="V178" s="113"/>
      <c r="W178" s="113"/>
      <c r="X178" s="113"/>
      <c r="Y178" s="113"/>
    </row>
    <row r="179" spans="17:25" x14ac:dyDescent="0.25">
      <c r="Q179" s="113"/>
      <c r="R179" s="113"/>
      <c r="S179" s="113"/>
      <c r="T179" s="113"/>
      <c r="U179" s="113"/>
      <c r="V179" s="113"/>
      <c r="W179" s="113"/>
      <c r="X179" s="113"/>
      <c r="Y179" s="113"/>
    </row>
    <row r="180" spans="17:25" x14ac:dyDescent="0.25">
      <c r="Q180" s="113"/>
      <c r="R180" s="113"/>
      <c r="S180" s="113"/>
      <c r="T180" s="113"/>
      <c r="U180" s="113"/>
      <c r="V180" s="113"/>
      <c r="W180" s="113"/>
      <c r="X180" s="113"/>
      <c r="Y180" s="113"/>
    </row>
    <row r="181" spans="17:25" x14ac:dyDescent="0.25">
      <c r="Q181" s="113"/>
      <c r="R181" s="113"/>
      <c r="S181" s="113"/>
      <c r="T181" s="113"/>
      <c r="U181" s="113"/>
      <c r="V181" s="113"/>
      <c r="W181" s="113"/>
      <c r="X181" s="113"/>
      <c r="Y181" s="113"/>
    </row>
    <row r="182" spans="17:25" x14ac:dyDescent="0.25">
      <c r="Q182" s="113"/>
      <c r="R182" s="113"/>
      <c r="S182" s="113"/>
      <c r="T182" s="113"/>
      <c r="U182" s="113"/>
      <c r="V182" s="113"/>
      <c r="W182" s="113"/>
      <c r="X182" s="113"/>
      <c r="Y182" s="113"/>
    </row>
  </sheetData>
  <mergeCells count="213">
    <mergeCell ref="C77:C90"/>
    <mergeCell ref="D77:D84"/>
    <mergeCell ref="E77:E84"/>
    <mergeCell ref="F77:F84"/>
    <mergeCell ref="G77:G84"/>
    <mergeCell ref="Q94:U94"/>
    <mergeCell ref="I85:I90"/>
    <mergeCell ref="J85:J86"/>
    <mergeCell ref="V85:V90"/>
    <mergeCell ref="D85:D90"/>
    <mergeCell ref="E85:E90"/>
    <mergeCell ref="F85:F90"/>
    <mergeCell ref="G85:G90"/>
    <mergeCell ref="H85:H90"/>
    <mergeCell ref="Y85:Y90"/>
    <mergeCell ref="J87:J88"/>
    <mergeCell ref="J89:J90"/>
    <mergeCell ref="J73:J74"/>
    <mergeCell ref="J75:J76"/>
    <mergeCell ref="W85:W90"/>
    <mergeCell ref="X85:X90"/>
    <mergeCell ref="H77:H84"/>
    <mergeCell ref="I77:I84"/>
    <mergeCell ref="J77:J78"/>
    <mergeCell ref="V77:V84"/>
    <mergeCell ref="W77:W84"/>
    <mergeCell ref="X77:X84"/>
    <mergeCell ref="Y77:Y84"/>
    <mergeCell ref="AA77:AA90"/>
    <mergeCell ref="J79:J80"/>
    <mergeCell ref="J81:J82"/>
    <mergeCell ref="J83:J84"/>
    <mergeCell ref="Z41:Z52"/>
    <mergeCell ref="AA53:AA60"/>
    <mergeCell ref="J55:J56"/>
    <mergeCell ref="J57:J58"/>
    <mergeCell ref="J59:J60"/>
    <mergeCell ref="J53:J54"/>
    <mergeCell ref="Z61:Z90"/>
    <mergeCell ref="J69:J70"/>
    <mergeCell ref="V69:V76"/>
    <mergeCell ref="W69:W76"/>
    <mergeCell ref="X69:X76"/>
    <mergeCell ref="Y69:Y76"/>
    <mergeCell ref="J61:J62"/>
    <mergeCell ref="V61:V68"/>
    <mergeCell ref="W61:W68"/>
    <mergeCell ref="X61:X68"/>
    <mergeCell ref="Y61:Y68"/>
    <mergeCell ref="AA61:AA68"/>
    <mergeCell ref="J63:J64"/>
    <mergeCell ref="J65:J66"/>
    <mergeCell ref="J67:J68"/>
    <mergeCell ref="H53:H60"/>
    <mergeCell ref="D61:D68"/>
    <mergeCell ref="E61:E68"/>
    <mergeCell ref="F61:F68"/>
    <mergeCell ref="G61:G68"/>
    <mergeCell ref="H61:H68"/>
    <mergeCell ref="I61:I68"/>
    <mergeCell ref="AA69:AA76"/>
    <mergeCell ref="J71:J72"/>
    <mergeCell ref="I69:I76"/>
    <mergeCell ref="I53:I60"/>
    <mergeCell ref="D69:D76"/>
    <mergeCell ref="E69:E76"/>
    <mergeCell ref="F69:F76"/>
    <mergeCell ref="G69:G76"/>
    <mergeCell ref="H69:H76"/>
    <mergeCell ref="C29:C46"/>
    <mergeCell ref="G41:G46"/>
    <mergeCell ref="H41:H46"/>
    <mergeCell ref="V37:V40"/>
    <mergeCell ref="W37:W40"/>
    <mergeCell ref="AA41:AA52"/>
    <mergeCell ref="J43:J44"/>
    <mergeCell ref="J45:J46"/>
    <mergeCell ref="C47:C76"/>
    <mergeCell ref="D47:D52"/>
    <mergeCell ref="E47:E52"/>
    <mergeCell ref="F47:F52"/>
    <mergeCell ref="G47:G52"/>
    <mergeCell ref="H47:H52"/>
    <mergeCell ref="I41:I46"/>
    <mergeCell ref="V53:V60"/>
    <mergeCell ref="W53:W60"/>
    <mergeCell ref="X53:X60"/>
    <mergeCell ref="Y53:Y60"/>
    <mergeCell ref="Z53:Z60"/>
    <mergeCell ref="D53:D60"/>
    <mergeCell ref="E53:E60"/>
    <mergeCell ref="F53:F60"/>
    <mergeCell ref="G53:G60"/>
    <mergeCell ref="I47:I52"/>
    <mergeCell ref="J47:J48"/>
    <mergeCell ref="V47:V52"/>
    <mergeCell ref="W47:W52"/>
    <mergeCell ref="X47:X52"/>
    <mergeCell ref="Y47:Y52"/>
    <mergeCell ref="J41:J42"/>
    <mergeCell ref="V41:V46"/>
    <mergeCell ref="W41:W46"/>
    <mergeCell ref="X41:X46"/>
    <mergeCell ref="Y41:Y46"/>
    <mergeCell ref="J49:J50"/>
    <mergeCell ref="J51:J52"/>
    <mergeCell ref="Z33:Z36"/>
    <mergeCell ref="AA33:AA36"/>
    <mergeCell ref="F41:F46"/>
    <mergeCell ref="Z29:Z32"/>
    <mergeCell ref="AA29:AA32"/>
    <mergeCell ref="J31:J32"/>
    <mergeCell ref="J33:J34"/>
    <mergeCell ref="I29:I32"/>
    <mergeCell ref="D37:D46"/>
    <mergeCell ref="E37:E40"/>
    <mergeCell ref="F37:F40"/>
    <mergeCell ref="G37:G40"/>
    <mergeCell ref="H37:H40"/>
    <mergeCell ref="I37:I40"/>
    <mergeCell ref="E41:E46"/>
    <mergeCell ref="X37:X40"/>
    <mergeCell ref="Y37:Y40"/>
    <mergeCell ref="Z37:Z38"/>
    <mergeCell ref="AA37:AA40"/>
    <mergeCell ref="Z39:Z40"/>
    <mergeCell ref="J35:J36"/>
    <mergeCell ref="J37:J38"/>
    <mergeCell ref="J39:J40"/>
    <mergeCell ref="V33:V36"/>
    <mergeCell ref="Y29:Y32"/>
    <mergeCell ref="D29:D32"/>
    <mergeCell ref="E29:E32"/>
    <mergeCell ref="F29:F32"/>
    <mergeCell ref="G29:G32"/>
    <mergeCell ref="H29:H32"/>
    <mergeCell ref="D33:D36"/>
    <mergeCell ref="E33:E36"/>
    <mergeCell ref="F33:F36"/>
    <mergeCell ref="G33:G36"/>
    <mergeCell ref="H33:H36"/>
    <mergeCell ref="I33:I36"/>
    <mergeCell ref="X33:X36"/>
    <mergeCell ref="Y33:Y36"/>
    <mergeCell ref="W33:W36"/>
    <mergeCell ref="B1:C1"/>
    <mergeCell ref="E1:AB1"/>
    <mergeCell ref="K2:L2"/>
    <mergeCell ref="Y3:Y8"/>
    <mergeCell ref="Z3:Z8"/>
    <mergeCell ref="AA3:AA8"/>
    <mergeCell ref="Y9:Y14"/>
    <mergeCell ref="J21:J22"/>
    <mergeCell ref="V21:V28"/>
    <mergeCell ref="W21:W28"/>
    <mergeCell ref="X21:X28"/>
    <mergeCell ref="Y21:Y28"/>
    <mergeCell ref="J23:J24"/>
    <mergeCell ref="J25:J26"/>
    <mergeCell ref="J27:J28"/>
    <mergeCell ref="J13:J14"/>
    <mergeCell ref="J15:J16"/>
    <mergeCell ref="V15:V20"/>
    <mergeCell ref="W15:W20"/>
    <mergeCell ref="X15:X20"/>
    <mergeCell ref="Y15:Y20"/>
    <mergeCell ref="J17:J18"/>
    <mergeCell ref="J19:J20"/>
    <mergeCell ref="I9:I14"/>
    <mergeCell ref="A3:A90"/>
    <mergeCell ref="B3:B90"/>
    <mergeCell ref="C3:C28"/>
    <mergeCell ref="D3:D8"/>
    <mergeCell ref="E3:E8"/>
    <mergeCell ref="F3:F8"/>
    <mergeCell ref="AB3:AB90"/>
    <mergeCell ref="J5:J6"/>
    <mergeCell ref="J7:J8"/>
    <mergeCell ref="J9:J10"/>
    <mergeCell ref="V9:V14"/>
    <mergeCell ref="W9:W14"/>
    <mergeCell ref="X9:X14"/>
    <mergeCell ref="Z9:Z28"/>
    <mergeCell ref="AA9:AA28"/>
    <mergeCell ref="J11:J12"/>
    <mergeCell ref="J3:J4"/>
    <mergeCell ref="V3:V8"/>
    <mergeCell ref="W3:W8"/>
    <mergeCell ref="X3:X8"/>
    <mergeCell ref="J29:J30"/>
    <mergeCell ref="V29:V32"/>
    <mergeCell ref="W29:W32"/>
    <mergeCell ref="X29:X32"/>
    <mergeCell ref="I15:I20"/>
    <mergeCell ref="D21:D28"/>
    <mergeCell ref="E21:E28"/>
    <mergeCell ref="F21:F28"/>
    <mergeCell ref="G21:G28"/>
    <mergeCell ref="H21:H28"/>
    <mergeCell ref="I21:I28"/>
    <mergeCell ref="G3:G8"/>
    <mergeCell ref="H3:H8"/>
    <mergeCell ref="I3:I8"/>
    <mergeCell ref="G15:G20"/>
    <mergeCell ref="H15:H20"/>
    <mergeCell ref="D9:D14"/>
    <mergeCell ref="E9:E14"/>
    <mergeCell ref="F9:F14"/>
    <mergeCell ref="G9:G14"/>
    <mergeCell ref="H9:H14"/>
    <mergeCell ref="D15:D20"/>
    <mergeCell ref="E15:E20"/>
    <mergeCell ref="F15:F20"/>
  </mergeCells>
  <conditionalFormatting sqref="Q96:T96">
    <cfRule type="iconSet" priority="1">
      <iconSet iconSet="3Symbols">
        <cfvo type="percent" val="0"/>
        <cfvo type="percent" val="33"/>
        <cfvo type="percent" val="67"/>
      </iconSet>
    </cfRule>
  </conditionalFormatting>
  <printOptions horizontalCentered="1" verticalCentered="1"/>
  <pageMargins left="0.39370078740157483" right="0.39370078740157483" top="0.74803149606299213" bottom="0.74803149606299213" header="0.31496062992125984" footer="0.31496062992125984"/>
  <pageSetup scale="4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F182"/>
  <sheetViews>
    <sheetView topLeftCell="H40" zoomScale="90" zoomScaleNormal="90" workbookViewId="0">
      <selection activeCell="V43" sqref="V43"/>
    </sheetView>
  </sheetViews>
  <sheetFormatPr baseColWidth="10" defaultColWidth="8.42578125" defaultRowHeight="15.75" customHeight="1" outlineLevelCol="1" x14ac:dyDescent="0.2"/>
  <cols>
    <col min="1" max="1" width="25.42578125" style="7" customWidth="1"/>
    <col min="2" max="2" width="42.5703125" style="8" customWidth="1" outlineLevel="1"/>
    <col min="3" max="3" width="28.7109375" style="8" customWidth="1" outlineLevel="1"/>
    <col min="4" max="4" width="32.140625" style="8" customWidth="1" outlineLevel="1"/>
    <col min="5" max="5" width="25.7109375" style="9" customWidth="1"/>
    <col min="6" max="6" width="11.28515625" style="9" customWidth="1"/>
    <col min="7" max="7" width="24.28515625" style="17" customWidth="1"/>
    <col min="8" max="8" width="28.85546875" style="17" customWidth="1"/>
    <col min="9" max="9" width="11" style="17" customWidth="1"/>
    <col min="10" max="10" width="38.140625" style="40" customWidth="1"/>
    <col min="11" max="11" width="8.42578125" style="38"/>
    <col min="12" max="12" width="8.42578125" style="9"/>
    <col min="13" max="13" width="13.42578125" style="8" customWidth="1"/>
    <col min="14" max="14" width="12" style="8" customWidth="1"/>
    <col min="15" max="15" width="12.28515625" style="8" customWidth="1"/>
    <col min="16" max="16" width="12.42578125" style="8" customWidth="1"/>
    <col min="17" max="17" width="10" style="8" customWidth="1"/>
    <col min="18" max="18" width="10.28515625" style="8" bestFit="1" customWidth="1"/>
    <col min="19" max="25" width="10" style="8" customWidth="1"/>
    <col min="26" max="26" width="12.7109375" style="22" customWidth="1"/>
    <col min="27" max="27" width="14.42578125" style="22" customWidth="1"/>
    <col min="28" max="28" width="19.7109375" style="22" customWidth="1"/>
    <col min="29" max="58" width="8.42578125" style="22"/>
    <col min="59" max="16384" width="8.42578125" style="7"/>
  </cols>
  <sheetData>
    <row r="1" spans="1:58" s="14" customFormat="1" ht="39" customHeight="1" x14ac:dyDescent="0.25">
      <c r="A1" s="53" t="s">
        <v>1</v>
      </c>
      <c r="B1" s="518" t="s">
        <v>2</v>
      </c>
      <c r="C1" s="518"/>
      <c r="D1" s="53" t="s">
        <v>147</v>
      </c>
      <c r="E1" s="629">
        <v>2023</v>
      </c>
      <c r="F1" s="630"/>
      <c r="G1" s="630"/>
      <c r="H1" s="630"/>
      <c r="I1" s="630"/>
      <c r="J1" s="630"/>
      <c r="K1" s="630"/>
      <c r="L1" s="630"/>
      <c r="M1" s="630"/>
      <c r="N1" s="630"/>
      <c r="O1" s="630"/>
      <c r="P1" s="630"/>
      <c r="Q1" s="630"/>
      <c r="R1" s="630"/>
      <c r="S1" s="630"/>
      <c r="T1" s="630"/>
      <c r="U1" s="630"/>
      <c r="V1" s="630"/>
      <c r="W1" s="630"/>
      <c r="X1" s="630"/>
      <c r="Y1" s="630"/>
      <c r="Z1" s="630"/>
      <c r="AA1" s="630"/>
      <c r="AB1" s="63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row>
    <row r="2" spans="1:58" ht="64.150000000000006" customHeight="1" x14ac:dyDescent="0.2">
      <c r="A2" s="12" t="s">
        <v>4</v>
      </c>
      <c r="B2" s="15" t="s">
        <v>5</v>
      </c>
      <c r="C2" s="15" t="s">
        <v>286</v>
      </c>
      <c r="D2" s="36" t="s">
        <v>7</v>
      </c>
      <c r="E2" s="52" t="s">
        <v>8</v>
      </c>
      <c r="F2" s="28" t="s">
        <v>288</v>
      </c>
      <c r="G2" s="52" t="s">
        <v>10</v>
      </c>
      <c r="H2" s="52" t="s">
        <v>11</v>
      </c>
      <c r="I2" s="52" t="s">
        <v>12</v>
      </c>
      <c r="J2" s="52" t="s">
        <v>13</v>
      </c>
      <c r="K2" s="631" t="s">
        <v>14</v>
      </c>
      <c r="L2" s="631"/>
      <c r="M2" s="24">
        <v>44986</v>
      </c>
      <c r="N2" s="24">
        <v>45078</v>
      </c>
      <c r="O2" s="24">
        <v>45170</v>
      </c>
      <c r="P2" s="24">
        <v>45261</v>
      </c>
      <c r="Q2" s="148" t="s">
        <v>15</v>
      </c>
      <c r="R2" s="148" t="s">
        <v>16</v>
      </c>
      <c r="S2" s="148" t="s">
        <v>17</v>
      </c>
      <c r="T2" s="148" t="s">
        <v>18</v>
      </c>
      <c r="U2" s="148" t="s">
        <v>19</v>
      </c>
      <c r="V2" s="148" t="s">
        <v>20</v>
      </c>
      <c r="W2" s="148" t="s">
        <v>21</v>
      </c>
      <c r="X2" s="148" t="s">
        <v>22</v>
      </c>
      <c r="Y2" s="148" t="s">
        <v>23</v>
      </c>
      <c r="Z2" s="97" t="s">
        <v>149</v>
      </c>
      <c r="AA2" s="98" t="s">
        <v>25</v>
      </c>
      <c r="AB2" s="99" t="s">
        <v>26</v>
      </c>
    </row>
    <row r="3" spans="1:58" ht="49.9" customHeight="1" x14ac:dyDescent="0.2">
      <c r="A3" s="632" t="s">
        <v>517</v>
      </c>
      <c r="B3" s="633" t="s">
        <v>518</v>
      </c>
      <c r="C3" s="587" t="s">
        <v>519</v>
      </c>
      <c r="D3" s="610" t="s">
        <v>520</v>
      </c>
      <c r="E3" s="615" t="s">
        <v>521</v>
      </c>
      <c r="F3" s="616">
        <v>66</v>
      </c>
      <c r="G3" s="619" t="s">
        <v>522</v>
      </c>
      <c r="H3" s="619" t="s">
        <v>523</v>
      </c>
      <c r="I3" s="611">
        <f>W3</f>
        <v>0.38750000000000001</v>
      </c>
      <c r="J3" s="614" t="s">
        <v>524</v>
      </c>
      <c r="K3" s="194">
        <v>0.15</v>
      </c>
      <c r="L3" s="55" t="s">
        <v>35</v>
      </c>
      <c r="M3" s="6">
        <v>1</v>
      </c>
      <c r="N3" s="6">
        <v>1</v>
      </c>
      <c r="O3" s="6">
        <v>1</v>
      </c>
      <c r="P3" s="6">
        <v>1</v>
      </c>
      <c r="Q3" s="6">
        <f>+SUM(M3:M3)*K3</f>
        <v>0.15</v>
      </c>
      <c r="R3" s="6">
        <f>+SUM(N3:N3)*K3</f>
        <v>0.15</v>
      </c>
      <c r="S3" s="6">
        <f>+SUM(O3:O3)*K3</f>
        <v>0.15</v>
      </c>
      <c r="T3" s="6">
        <f>+SUM(P3:P3)*K3</f>
        <v>0.15</v>
      </c>
      <c r="U3" s="149">
        <f>+MAX(Q3:T3)</f>
        <v>0.15</v>
      </c>
      <c r="V3" s="309">
        <f>+Q4+Q6+Q8</f>
        <v>0.15</v>
      </c>
      <c r="W3" s="309">
        <f t="shared" ref="W3:Y3" si="0">+R4+R6+R8</f>
        <v>0.38750000000000001</v>
      </c>
      <c r="X3" s="309">
        <f t="shared" si="0"/>
        <v>0</v>
      </c>
      <c r="Y3" s="309">
        <f t="shared" si="0"/>
        <v>0</v>
      </c>
      <c r="Z3" s="591" t="s">
        <v>525</v>
      </c>
      <c r="AA3" s="594"/>
      <c r="AB3" s="442" t="s">
        <v>526</v>
      </c>
    </row>
    <row r="4" spans="1:58" ht="49.9" customHeight="1" x14ac:dyDescent="0.2">
      <c r="A4" s="632"/>
      <c r="B4" s="633"/>
      <c r="C4" s="587"/>
      <c r="D4" s="610"/>
      <c r="E4" s="615"/>
      <c r="F4" s="617"/>
      <c r="G4" s="619"/>
      <c r="H4" s="619"/>
      <c r="I4" s="612"/>
      <c r="J4" s="614"/>
      <c r="K4" s="195">
        <v>0.15</v>
      </c>
      <c r="L4" s="196" t="s">
        <v>39</v>
      </c>
      <c r="M4" s="11">
        <v>1</v>
      </c>
      <c r="N4" s="11">
        <v>1</v>
      </c>
      <c r="O4" s="11">
        <v>0</v>
      </c>
      <c r="P4" s="11">
        <v>0</v>
      </c>
      <c r="Q4" s="165">
        <f>+SUM(M4:M4)*K4</f>
        <v>0.15</v>
      </c>
      <c r="R4" s="165">
        <f t="shared" ref="R4:R42" si="1">+SUM(N4:N4)*K4</f>
        <v>0.15</v>
      </c>
      <c r="S4" s="165">
        <f t="shared" ref="S4:S42" si="2">+SUM(O4:O4)*K4</f>
        <v>0</v>
      </c>
      <c r="T4" s="165">
        <f t="shared" ref="T4:T42" si="3">+SUM(P4:P4)*K4</f>
        <v>0</v>
      </c>
      <c r="U4" s="166">
        <f t="shared" ref="U4:U42" si="4">+MAX(Q4:T4)</f>
        <v>0.15</v>
      </c>
      <c r="V4" s="310"/>
      <c r="W4" s="310"/>
      <c r="X4" s="310"/>
      <c r="Y4" s="310"/>
      <c r="Z4" s="592"/>
      <c r="AA4" s="595"/>
      <c r="AB4" s="443"/>
    </row>
    <row r="5" spans="1:58" ht="49.9" customHeight="1" x14ac:dyDescent="0.2">
      <c r="A5" s="632"/>
      <c r="B5" s="633"/>
      <c r="C5" s="587"/>
      <c r="D5" s="610"/>
      <c r="E5" s="615"/>
      <c r="F5" s="617"/>
      <c r="G5" s="619"/>
      <c r="H5" s="619"/>
      <c r="I5" s="612"/>
      <c r="J5" s="614" t="s">
        <v>527</v>
      </c>
      <c r="K5" s="194">
        <v>0.45</v>
      </c>
      <c r="L5" s="55" t="s">
        <v>35</v>
      </c>
      <c r="M5" s="6">
        <v>0</v>
      </c>
      <c r="N5" s="6">
        <v>0.5</v>
      </c>
      <c r="O5" s="6">
        <v>1</v>
      </c>
      <c r="P5" s="6">
        <v>1</v>
      </c>
      <c r="Q5" s="6">
        <f t="shared" ref="Q5:Q42" si="5">+SUM(M5:M5)*K5</f>
        <v>0</v>
      </c>
      <c r="R5" s="6">
        <f t="shared" si="1"/>
        <v>0.22500000000000001</v>
      </c>
      <c r="S5" s="6">
        <f t="shared" si="2"/>
        <v>0.45</v>
      </c>
      <c r="T5" s="6">
        <f t="shared" si="3"/>
        <v>0.45</v>
      </c>
      <c r="U5" s="149">
        <f t="shared" si="4"/>
        <v>0.45</v>
      </c>
      <c r="V5" s="310"/>
      <c r="W5" s="310"/>
      <c r="X5" s="310"/>
      <c r="Y5" s="310"/>
      <c r="Z5" s="592"/>
      <c r="AA5" s="595"/>
      <c r="AB5" s="443"/>
    </row>
    <row r="6" spans="1:58" ht="84.75" customHeight="1" x14ac:dyDescent="0.2">
      <c r="A6" s="632"/>
      <c r="B6" s="633"/>
      <c r="C6" s="587"/>
      <c r="D6" s="610"/>
      <c r="E6" s="615"/>
      <c r="F6" s="617"/>
      <c r="G6" s="619"/>
      <c r="H6" s="619"/>
      <c r="I6" s="612"/>
      <c r="J6" s="614"/>
      <c r="K6" s="195">
        <v>0.45</v>
      </c>
      <c r="L6" s="196" t="s">
        <v>39</v>
      </c>
      <c r="M6" s="11">
        <v>0</v>
      </c>
      <c r="N6" s="11">
        <v>0.35</v>
      </c>
      <c r="O6" s="11">
        <v>0</v>
      </c>
      <c r="P6" s="11">
        <v>0</v>
      </c>
      <c r="Q6" s="165">
        <f t="shared" si="5"/>
        <v>0</v>
      </c>
      <c r="R6" s="165">
        <f t="shared" si="1"/>
        <v>0.1575</v>
      </c>
      <c r="S6" s="165">
        <f t="shared" si="2"/>
        <v>0</v>
      </c>
      <c r="T6" s="165">
        <f t="shared" si="3"/>
        <v>0</v>
      </c>
      <c r="U6" s="166">
        <f t="shared" si="4"/>
        <v>0.1575</v>
      </c>
      <c r="V6" s="310"/>
      <c r="W6" s="310"/>
      <c r="X6" s="310"/>
      <c r="Y6" s="310"/>
      <c r="Z6" s="592"/>
      <c r="AA6" s="595"/>
      <c r="AB6" s="443"/>
    </row>
    <row r="7" spans="1:58" ht="73.5" customHeight="1" x14ac:dyDescent="0.2">
      <c r="A7" s="632"/>
      <c r="B7" s="633"/>
      <c r="C7" s="587"/>
      <c r="D7" s="610"/>
      <c r="E7" s="615"/>
      <c r="F7" s="617"/>
      <c r="G7" s="619"/>
      <c r="H7" s="619"/>
      <c r="I7" s="612"/>
      <c r="J7" s="614" t="s">
        <v>528</v>
      </c>
      <c r="K7" s="194">
        <v>0.4</v>
      </c>
      <c r="L7" s="55" t="s">
        <v>35</v>
      </c>
      <c r="M7" s="6">
        <v>0</v>
      </c>
      <c r="N7" s="6">
        <v>0.5</v>
      </c>
      <c r="O7" s="6">
        <v>1</v>
      </c>
      <c r="P7" s="6">
        <v>1</v>
      </c>
      <c r="Q7" s="6">
        <f t="shared" si="5"/>
        <v>0</v>
      </c>
      <c r="R7" s="6">
        <f t="shared" si="1"/>
        <v>0.2</v>
      </c>
      <c r="S7" s="6">
        <f t="shared" si="2"/>
        <v>0.4</v>
      </c>
      <c r="T7" s="6">
        <f t="shared" si="3"/>
        <v>0.4</v>
      </c>
      <c r="U7" s="149">
        <f t="shared" si="4"/>
        <v>0.4</v>
      </c>
      <c r="V7" s="310"/>
      <c r="W7" s="310"/>
      <c r="X7" s="310"/>
      <c r="Y7" s="310"/>
      <c r="Z7" s="592"/>
      <c r="AA7" s="595"/>
      <c r="AB7" s="443"/>
    </row>
    <row r="8" spans="1:58" ht="73.5" customHeight="1" x14ac:dyDescent="0.2">
      <c r="A8" s="632"/>
      <c r="B8" s="633"/>
      <c r="C8" s="587"/>
      <c r="D8" s="610"/>
      <c r="E8" s="615"/>
      <c r="F8" s="618"/>
      <c r="G8" s="619"/>
      <c r="H8" s="619"/>
      <c r="I8" s="613"/>
      <c r="J8" s="614"/>
      <c r="K8" s="195">
        <v>0.4</v>
      </c>
      <c r="L8" s="196" t="s">
        <v>39</v>
      </c>
      <c r="M8" s="11">
        <v>0</v>
      </c>
      <c r="N8" s="11">
        <v>0.2</v>
      </c>
      <c r="O8" s="11">
        <v>0</v>
      </c>
      <c r="P8" s="11">
        <v>0</v>
      </c>
      <c r="Q8" s="165">
        <f t="shared" si="5"/>
        <v>0</v>
      </c>
      <c r="R8" s="165">
        <f t="shared" si="1"/>
        <v>8.0000000000000016E-2</v>
      </c>
      <c r="S8" s="165">
        <f t="shared" si="2"/>
        <v>0</v>
      </c>
      <c r="T8" s="165">
        <f t="shared" si="3"/>
        <v>0</v>
      </c>
      <c r="U8" s="166">
        <f t="shared" si="4"/>
        <v>8.0000000000000016E-2</v>
      </c>
      <c r="V8" s="311"/>
      <c r="W8" s="311"/>
      <c r="X8" s="311"/>
      <c r="Y8" s="311"/>
      <c r="Z8" s="592"/>
      <c r="AA8" s="596"/>
      <c r="AB8" s="443"/>
    </row>
    <row r="9" spans="1:58" ht="49.9" customHeight="1" x14ac:dyDescent="0.2">
      <c r="A9" s="632"/>
      <c r="B9" s="633"/>
      <c r="C9" s="587" t="s">
        <v>529</v>
      </c>
      <c r="D9" s="610" t="s">
        <v>530</v>
      </c>
      <c r="E9" s="615" t="s">
        <v>531</v>
      </c>
      <c r="F9" s="616">
        <v>67</v>
      </c>
      <c r="G9" s="619" t="s">
        <v>532</v>
      </c>
      <c r="H9" s="619" t="s">
        <v>533</v>
      </c>
      <c r="I9" s="611">
        <f>W9</f>
        <v>0.38200000000000006</v>
      </c>
      <c r="J9" s="614" t="s">
        <v>534</v>
      </c>
      <c r="K9" s="194">
        <v>0.1</v>
      </c>
      <c r="L9" s="55" t="s">
        <v>35</v>
      </c>
      <c r="M9" s="6">
        <v>0.25</v>
      </c>
      <c r="N9" s="6">
        <v>0.5</v>
      </c>
      <c r="O9" s="6">
        <v>0.75</v>
      </c>
      <c r="P9" s="6">
        <v>1</v>
      </c>
      <c r="Q9" s="6">
        <f t="shared" si="5"/>
        <v>2.5000000000000001E-2</v>
      </c>
      <c r="R9" s="6">
        <f t="shared" si="1"/>
        <v>0.05</v>
      </c>
      <c r="S9" s="6">
        <f t="shared" si="2"/>
        <v>7.5000000000000011E-2</v>
      </c>
      <c r="T9" s="6">
        <f t="shared" si="3"/>
        <v>0.1</v>
      </c>
      <c r="U9" s="149">
        <f t="shared" si="4"/>
        <v>0.1</v>
      </c>
      <c r="V9" s="309">
        <f>+Q10+Q12+Q14+Q16+Q18</f>
        <v>0.18998999999999999</v>
      </c>
      <c r="W9" s="309">
        <f t="shared" ref="W9:Y9" si="6">+R10+R12+R14+R16+R18</f>
        <v>0.38200000000000006</v>
      </c>
      <c r="X9" s="309">
        <f t="shared" si="6"/>
        <v>0</v>
      </c>
      <c r="Y9" s="309">
        <f t="shared" si="6"/>
        <v>0</v>
      </c>
      <c r="Z9" s="592"/>
      <c r="AA9" s="626" t="s">
        <v>535</v>
      </c>
      <c r="AB9" s="443"/>
    </row>
    <row r="10" spans="1:58" ht="49.9" customHeight="1" x14ac:dyDescent="0.2">
      <c r="A10" s="632"/>
      <c r="B10" s="633"/>
      <c r="C10" s="587"/>
      <c r="D10" s="610"/>
      <c r="E10" s="615"/>
      <c r="F10" s="617"/>
      <c r="G10" s="619"/>
      <c r="H10" s="619"/>
      <c r="I10" s="612"/>
      <c r="J10" s="614"/>
      <c r="K10" s="195">
        <v>0.1</v>
      </c>
      <c r="L10" s="196" t="s">
        <v>39</v>
      </c>
      <c r="M10" s="11">
        <v>0.6</v>
      </c>
      <c r="N10" s="11">
        <v>0.93</v>
      </c>
      <c r="O10" s="11">
        <v>0</v>
      </c>
      <c r="P10" s="11">
        <v>0</v>
      </c>
      <c r="Q10" s="165">
        <f t="shared" si="5"/>
        <v>0.06</v>
      </c>
      <c r="R10" s="165">
        <f>+SUM(N10:N10)*K10</f>
        <v>9.3000000000000013E-2</v>
      </c>
      <c r="S10" s="165">
        <f>+SUM(O10:O10)*K10</f>
        <v>0</v>
      </c>
      <c r="T10" s="165">
        <f t="shared" si="3"/>
        <v>0</v>
      </c>
      <c r="U10" s="166">
        <f t="shared" si="4"/>
        <v>9.3000000000000013E-2</v>
      </c>
      <c r="V10" s="310"/>
      <c r="W10" s="310"/>
      <c r="X10" s="310"/>
      <c r="Y10" s="310"/>
      <c r="Z10" s="592"/>
      <c r="AA10" s="627"/>
      <c r="AB10" s="443"/>
    </row>
    <row r="11" spans="1:58" ht="49.9" customHeight="1" x14ac:dyDescent="0.2">
      <c r="A11" s="632"/>
      <c r="B11" s="633"/>
      <c r="C11" s="587"/>
      <c r="D11" s="610"/>
      <c r="E11" s="615"/>
      <c r="F11" s="617"/>
      <c r="G11" s="619"/>
      <c r="H11" s="619"/>
      <c r="I11" s="612"/>
      <c r="J11" s="614" t="s">
        <v>536</v>
      </c>
      <c r="K11" s="194">
        <v>0.3</v>
      </c>
      <c r="L11" s="55" t="s">
        <v>35</v>
      </c>
      <c r="M11" s="6">
        <v>0.25</v>
      </c>
      <c r="N11" s="6">
        <v>0.5</v>
      </c>
      <c r="O11" s="6">
        <v>0.75</v>
      </c>
      <c r="P11" s="6">
        <v>1</v>
      </c>
      <c r="Q11" s="6">
        <f t="shared" si="5"/>
        <v>7.4999999999999997E-2</v>
      </c>
      <c r="R11" s="6">
        <f>+SUM(N11:N11)*K11</f>
        <v>0.15</v>
      </c>
      <c r="S11" s="6">
        <f t="shared" si="2"/>
        <v>0.22499999999999998</v>
      </c>
      <c r="T11" s="6">
        <f t="shared" si="3"/>
        <v>0.3</v>
      </c>
      <c r="U11" s="149">
        <f t="shared" si="4"/>
        <v>0.3</v>
      </c>
      <c r="V11" s="310"/>
      <c r="W11" s="310"/>
      <c r="X11" s="310"/>
      <c r="Y11" s="310"/>
      <c r="Z11" s="592"/>
      <c r="AA11" s="627"/>
      <c r="AB11" s="443"/>
    </row>
    <row r="12" spans="1:58" ht="49.9" customHeight="1" x14ac:dyDescent="0.2">
      <c r="A12" s="632"/>
      <c r="B12" s="633"/>
      <c r="C12" s="587"/>
      <c r="D12" s="610"/>
      <c r="E12" s="615"/>
      <c r="F12" s="617"/>
      <c r="G12" s="619"/>
      <c r="H12" s="619"/>
      <c r="I12" s="612"/>
      <c r="J12" s="614"/>
      <c r="K12" s="195">
        <v>0.3</v>
      </c>
      <c r="L12" s="196" t="s">
        <v>39</v>
      </c>
      <c r="M12" s="11">
        <v>0.43330000000000002</v>
      </c>
      <c r="N12" s="11">
        <v>0.87</v>
      </c>
      <c r="O12" s="11">
        <v>0</v>
      </c>
      <c r="P12" s="11">
        <v>0</v>
      </c>
      <c r="Q12" s="165">
        <f>+SUM(M12:M12)*K12</f>
        <v>0.12998999999999999</v>
      </c>
      <c r="R12" s="165">
        <f t="shared" si="1"/>
        <v>0.26100000000000001</v>
      </c>
      <c r="S12" s="165">
        <f t="shared" si="2"/>
        <v>0</v>
      </c>
      <c r="T12" s="165">
        <f t="shared" si="3"/>
        <v>0</v>
      </c>
      <c r="U12" s="166">
        <f t="shared" si="4"/>
        <v>0.26100000000000001</v>
      </c>
      <c r="V12" s="310"/>
      <c r="W12" s="310"/>
      <c r="X12" s="310"/>
      <c r="Y12" s="310"/>
      <c r="Z12" s="592"/>
      <c r="AA12" s="628"/>
      <c r="AB12" s="443"/>
    </row>
    <row r="13" spans="1:58" ht="49.9" customHeight="1" x14ac:dyDescent="0.2">
      <c r="A13" s="632"/>
      <c r="B13" s="633"/>
      <c r="C13" s="587"/>
      <c r="D13" s="610"/>
      <c r="E13" s="615"/>
      <c r="F13" s="617"/>
      <c r="G13" s="619"/>
      <c r="H13" s="619"/>
      <c r="I13" s="612"/>
      <c r="J13" s="614" t="s">
        <v>537</v>
      </c>
      <c r="K13" s="194">
        <v>0.2</v>
      </c>
      <c r="L13" s="55" t="s">
        <v>35</v>
      </c>
      <c r="M13" s="6">
        <v>0.25</v>
      </c>
      <c r="N13" s="6">
        <v>0.5</v>
      </c>
      <c r="O13" s="6">
        <v>0.75</v>
      </c>
      <c r="P13" s="6">
        <v>1</v>
      </c>
      <c r="Q13" s="6">
        <f t="shared" si="5"/>
        <v>0.05</v>
      </c>
      <c r="R13" s="6">
        <f t="shared" si="1"/>
        <v>0.1</v>
      </c>
      <c r="S13" s="6">
        <f t="shared" si="2"/>
        <v>0.15000000000000002</v>
      </c>
      <c r="T13" s="6">
        <f t="shared" si="3"/>
        <v>0.2</v>
      </c>
      <c r="U13" s="149">
        <f t="shared" si="4"/>
        <v>0.2</v>
      </c>
      <c r="V13" s="310"/>
      <c r="W13" s="310"/>
      <c r="X13" s="310"/>
      <c r="Y13" s="310"/>
      <c r="Z13" s="592"/>
      <c r="AA13" s="626" t="s">
        <v>538</v>
      </c>
      <c r="AB13" s="443"/>
    </row>
    <row r="14" spans="1:58" ht="49.9" customHeight="1" x14ac:dyDescent="0.2">
      <c r="A14" s="632"/>
      <c r="B14" s="633"/>
      <c r="C14" s="587"/>
      <c r="D14" s="610"/>
      <c r="E14" s="615"/>
      <c r="F14" s="617"/>
      <c r="G14" s="619"/>
      <c r="H14" s="619"/>
      <c r="I14" s="612"/>
      <c r="J14" s="614"/>
      <c r="K14" s="195">
        <v>0.2</v>
      </c>
      <c r="L14" s="196" t="s">
        <v>39</v>
      </c>
      <c r="M14" s="11">
        <v>0</v>
      </c>
      <c r="N14" s="11">
        <v>0.14000000000000001</v>
      </c>
      <c r="O14" s="11">
        <v>0</v>
      </c>
      <c r="P14" s="11">
        <v>0</v>
      </c>
      <c r="Q14" s="165">
        <f>+SUM(M14:M14)*K14</f>
        <v>0</v>
      </c>
      <c r="R14" s="165">
        <f t="shared" si="1"/>
        <v>2.8000000000000004E-2</v>
      </c>
      <c r="S14" s="165">
        <f t="shared" si="2"/>
        <v>0</v>
      </c>
      <c r="T14" s="165">
        <f t="shared" si="3"/>
        <v>0</v>
      </c>
      <c r="U14" s="166">
        <f t="shared" si="4"/>
        <v>2.8000000000000004E-2</v>
      </c>
      <c r="V14" s="310"/>
      <c r="W14" s="310"/>
      <c r="X14" s="310"/>
      <c r="Y14" s="310"/>
      <c r="Z14" s="592"/>
      <c r="AA14" s="628"/>
      <c r="AB14" s="443"/>
    </row>
    <row r="15" spans="1:58" ht="49.9" customHeight="1" x14ac:dyDescent="0.2">
      <c r="A15" s="632"/>
      <c r="B15" s="633"/>
      <c r="C15" s="587"/>
      <c r="D15" s="610"/>
      <c r="E15" s="615"/>
      <c r="F15" s="617"/>
      <c r="G15" s="619"/>
      <c r="H15" s="619"/>
      <c r="I15" s="612"/>
      <c r="J15" s="614" t="s">
        <v>539</v>
      </c>
      <c r="K15" s="194">
        <v>0.3</v>
      </c>
      <c r="L15" s="55" t="s">
        <v>35</v>
      </c>
      <c r="M15" s="6">
        <v>0.25</v>
      </c>
      <c r="N15" s="6">
        <v>0.5</v>
      </c>
      <c r="O15" s="6">
        <v>0.75</v>
      </c>
      <c r="P15" s="6">
        <v>1</v>
      </c>
      <c r="Q15" s="6">
        <f>+SUM(M15:M15)*K15</f>
        <v>7.4999999999999997E-2</v>
      </c>
      <c r="R15" s="6">
        <f t="shared" si="1"/>
        <v>0.15</v>
      </c>
      <c r="S15" s="6">
        <f t="shared" si="2"/>
        <v>0.22499999999999998</v>
      </c>
      <c r="T15" s="6">
        <f t="shared" si="3"/>
        <v>0.3</v>
      </c>
      <c r="U15" s="149">
        <f t="shared" si="4"/>
        <v>0.3</v>
      </c>
      <c r="V15" s="310"/>
      <c r="W15" s="310"/>
      <c r="X15" s="310"/>
      <c r="Y15" s="310"/>
      <c r="Z15" s="592"/>
      <c r="AA15" s="626" t="s">
        <v>540</v>
      </c>
      <c r="AB15" s="443"/>
    </row>
    <row r="16" spans="1:58" ht="49.9" customHeight="1" x14ac:dyDescent="0.2">
      <c r="A16" s="632"/>
      <c r="B16" s="633"/>
      <c r="C16" s="587"/>
      <c r="D16" s="610"/>
      <c r="E16" s="615"/>
      <c r="F16" s="617"/>
      <c r="G16" s="619"/>
      <c r="H16" s="619"/>
      <c r="I16" s="612"/>
      <c r="J16" s="614"/>
      <c r="K16" s="195">
        <v>0.3</v>
      </c>
      <c r="L16" s="196" t="s">
        <v>39</v>
      </c>
      <c r="M16" s="11">
        <v>0</v>
      </c>
      <c r="N16" s="11">
        <v>0</v>
      </c>
      <c r="O16" s="11">
        <v>0</v>
      </c>
      <c r="P16" s="11">
        <v>0</v>
      </c>
      <c r="Q16" s="165">
        <f t="shared" si="5"/>
        <v>0</v>
      </c>
      <c r="R16" s="165">
        <f t="shared" si="1"/>
        <v>0</v>
      </c>
      <c r="S16" s="165">
        <f t="shared" si="2"/>
        <v>0</v>
      </c>
      <c r="T16" s="165">
        <f t="shared" si="3"/>
        <v>0</v>
      </c>
      <c r="U16" s="166">
        <f t="shared" si="4"/>
        <v>0</v>
      </c>
      <c r="V16" s="310"/>
      <c r="W16" s="310"/>
      <c r="X16" s="310"/>
      <c r="Y16" s="310"/>
      <c r="Z16" s="592"/>
      <c r="AA16" s="628"/>
      <c r="AB16" s="443"/>
    </row>
    <row r="17" spans="1:28" ht="49.9" customHeight="1" x14ac:dyDescent="0.2">
      <c r="A17" s="632"/>
      <c r="B17" s="633"/>
      <c r="C17" s="587"/>
      <c r="D17" s="610"/>
      <c r="E17" s="615"/>
      <c r="F17" s="617"/>
      <c r="G17" s="619"/>
      <c r="H17" s="619"/>
      <c r="I17" s="612"/>
      <c r="J17" s="614" t="s">
        <v>541</v>
      </c>
      <c r="K17" s="194">
        <v>0.1</v>
      </c>
      <c r="L17" s="55" t="s">
        <v>35</v>
      </c>
      <c r="M17" s="6">
        <v>0</v>
      </c>
      <c r="N17" s="6">
        <v>0</v>
      </c>
      <c r="O17" s="6">
        <v>0.5</v>
      </c>
      <c r="P17" s="6">
        <v>1</v>
      </c>
      <c r="Q17" s="6">
        <f t="shared" si="5"/>
        <v>0</v>
      </c>
      <c r="R17" s="6">
        <f t="shared" si="1"/>
        <v>0</v>
      </c>
      <c r="S17" s="6">
        <f t="shared" si="2"/>
        <v>0.05</v>
      </c>
      <c r="T17" s="6">
        <f t="shared" si="3"/>
        <v>0.1</v>
      </c>
      <c r="U17" s="149">
        <f t="shared" si="4"/>
        <v>0.1</v>
      </c>
      <c r="V17" s="310"/>
      <c r="W17" s="310"/>
      <c r="X17" s="310"/>
      <c r="Y17" s="310"/>
      <c r="Z17" s="592"/>
      <c r="AA17" s="626" t="s">
        <v>542</v>
      </c>
      <c r="AB17" s="443"/>
    </row>
    <row r="18" spans="1:28" ht="49.9" customHeight="1" x14ac:dyDescent="0.2">
      <c r="A18" s="632"/>
      <c r="B18" s="633"/>
      <c r="C18" s="587"/>
      <c r="D18" s="610"/>
      <c r="E18" s="615"/>
      <c r="F18" s="618"/>
      <c r="G18" s="619"/>
      <c r="H18" s="619"/>
      <c r="I18" s="613"/>
      <c r="J18" s="614"/>
      <c r="K18" s="195">
        <v>0.1</v>
      </c>
      <c r="L18" s="196" t="s">
        <v>39</v>
      </c>
      <c r="M18" s="11">
        <v>0</v>
      </c>
      <c r="N18" s="11">
        <v>0</v>
      </c>
      <c r="O18" s="11">
        <v>0</v>
      </c>
      <c r="P18" s="11">
        <v>0</v>
      </c>
      <c r="Q18" s="165">
        <f t="shared" si="5"/>
        <v>0</v>
      </c>
      <c r="R18" s="165">
        <f>+SUM(N18:N18)*K18</f>
        <v>0</v>
      </c>
      <c r="S18" s="165">
        <f t="shared" si="2"/>
        <v>0</v>
      </c>
      <c r="T18" s="165">
        <f t="shared" si="3"/>
        <v>0</v>
      </c>
      <c r="U18" s="166">
        <f t="shared" si="4"/>
        <v>0</v>
      </c>
      <c r="V18" s="311"/>
      <c r="W18" s="311"/>
      <c r="X18" s="311"/>
      <c r="Y18" s="311"/>
      <c r="Z18" s="592"/>
      <c r="AA18" s="628"/>
      <c r="AB18" s="443"/>
    </row>
    <row r="19" spans="1:28" ht="49.9" customHeight="1" x14ac:dyDescent="0.2">
      <c r="A19" s="632"/>
      <c r="B19" s="633"/>
      <c r="C19" s="587"/>
      <c r="D19" s="620" t="s">
        <v>543</v>
      </c>
      <c r="E19" s="621" t="s">
        <v>544</v>
      </c>
      <c r="F19" s="622">
        <v>68</v>
      </c>
      <c r="G19" s="625" t="s">
        <v>545</v>
      </c>
      <c r="H19" s="625" t="s">
        <v>546</v>
      </c>
      <c r="I19" s="600">
        <f>W19</f>
        <v>0.495</v>
      </c>
      <c r="J19" s="586" t="s">
        <v>524</v>
      </c>
      <c r="K19" s="194">
        <v>0.1</v>
      </c>
      <c r="L19" s="55" t="s">
        <v>35</v>
      </c>
      <c r="M19" s="6">
        <v>1</v>
      </c>
      <c r="N19" s="6">
        <v>1</v>
      </c>
      <c r="O19" s="6">
        <v>1</v>
      </c>
      <c r="P19" s="6">
        <v>1</v>
      </c>
      <c r="Q19" s="6">
        <f t="shared" si="5"/>
        <v>0.1</v>
      </c>
      <c r="R19" s="6">
        <f t="shared" si="1"/>
        <v>0.1</v>
      </c>
      <c r="S19" s="6">
        <f t="shared" si="2"/>
        <v>0.1</v>
      </c>
      <c r="T19" s="6">
        <f t="shared" si="3"/>
        <v>0.1</v>
      </c>
      <c r="U19" s="149">
        <f t="shared" si="4"/>
        <v>0.1</v>
      </c>
      <c r="V19" s="564">
        <f>+Q20+Q22+Q24+Q26</f>
        <v>0.1</v>
      </c>
      <c r="W19" s="564">
        <f t="shared" ref="W19:Y19" si="7">+R20+R22+R24+R26</f>
        <v>0.495</v>
      </c>
      <c r="X19" s="564">
        <f t="shared" si="7"/>
        <v>0</v>
      </c>
      <c r="Y19" s="564">
        <f t="shared" si="7"/>
        <v>0</v>
      </c>
      <c r="Z19" s="592"/>
      <c r="AA19" s="597"/>
      <c r="AB19" s="443"/>
    </row>
    <row r="20" spans="1:28" ht="49.9" customHeight="1" x14ac:dyDescent="0.2">
      <c r="A20" s="632"/>
      <c r="B20" s="633"/>
      <c r="C20" s="587"/>
      <c r="D20" s="620"/>
      <c r="E20" s="621"/>
      <c r="F20" s="623"/>
      <c r="G20" s="625"/>
      <c r="H20" s="625"/>
      <c r="I20" s="601"/>
      <c r="J20" s="586"/>
      <c r="K20" s="195">
        <v>0.1</v>
      </c>
      <c r="L20" s="196" t="s">
        <v>39</v>
      </c>
      <c r="M20" s="11">
        <v>1</v>
      </c>
      <c r="N20" s="11">
        <v>1</v>
      </c>
      <c r="O20" s="11">
        <v>0</v>
      </c>
      <c r="P20" s="11">
        <v>0</v>
      </c>
      <c r="Q20" s="165">
        <f t="shared" si="5"/>
        <v>0.1</v>
      </c>
      <c r="R20" s="165">
        <f t="shared" si="1"/>
        <v>0.1</v>
      </c>
      <c r="S20" s="165">
        <f t="shared" si="2"/>
        <v>0</v>
      </c>
      <c r="T20" s="165">
        <f t="shared" si="3"/>
        <v>0</v>
      </c>
      <c r="U20" s="166">
        <f t="shared" si="4"/>
        <v>0.1</v>
      </c>
      <c r="V20" s="564"/>
      <c r="W20" s="564"/>
      <c r="X20" s="564"/>
      <c r="Y20" s="564"/>
      <c r="Z20" s="592"/>
      <c r="AA20" s="598"/>
      <c r="AB20" s="443"/>
    </row>
    <row r="21" spans="1:28" ht="49.9" customHeight="1" x14ac:dyDescent="0.2">
      <c r="A21" s="632"/>
      <c r="B21" s="633"/>
      <c r="C21" s="587"/>
      <c r="D21" s="620"/>
      <c r="E21" s="621"/>
      <c r="F21" s="623"/>
      <c r="G21" s="625"/>
      <c r="H21" s="625"/>
      <c r="I21" s="601"/>
      <c r="J21" s="586" t="s">
        <v>547</v>
      </c>
      <c r="K21" s="194">
        <v>0.35</v>
      </c>
      <c r="L21" s="55" t="s">
        <v>35</v>
      </c>
      <c r="M21" s="6">
        <f>'[2]I TRIM - PA 2022'!O331</f>
        <v>0</v>
      </c>
      <c r="N21" s="6">
        <v>1</v>
      </c>
      <c r="O21" s="6">
        <v>1</v>
      </c>
      <c r="P21" s="6">
        <v>1</v>
      </c>
      <c r="Q21" s="6">
        <f t="shared" si="5"/>
        <v>0</v>
      </c>
      <c r="R21" s="6">
        <f t="shared" si="1"/>
        <v>0.35</v>
      </c>
      <c r="S21" s="6">
        <f t="shared" si="2"/>
        <v>0.35</v>
      </c>
      <c r="T21" s="6">
        <f t="shared" si="3"/>
        <v>0.35</v>
      </c>
      <c r="U21" s="149">
        <f t="shared" si="4"/>
        <v>0.35</v>
      </c>
      <c r="V21" s="564"/>
      <c r="W21" s="564"/>
      <c r="X21" s="564"/>
      <c r="Y21" s="564"/>
      <c r="Z21" s="592"/>
      <c r="AA21" s="598"/>
      <c r="AB21" s="443"/>
    </row>
    <row r="22" spans="1:28" ht="49.9" customHeight="1" x14ac:dyDescent="0.2">
      <c r="A22" s="632"/>
      <c r="B22" s="633"/>
      <c r="C22" s="587"/>
      <c r="D22" s="620"/>
      <c r="E22" s="621"/>
      <c r="F22" s="623"/>
      <c r="G22" s="625"/>
      <c r="H22" s="625"/>
      <c r="I22" s="601"/>
      <c r="J22" s="586"/>
      <c r="K22" s="195">
        <v>0.35</v>
      </c>
      <c r="L22" s="196" t="s">
        <v>39</v>
      </c>
      <c r="M22" s="11">
        <v>0</v>
      </c>
      <c r="N22" s="11">
        <v>0.5</v>
      </c>
      <c r="O22" s="11">
        <v>0</v>
      </c>
      <c r="P22" s="11">
        <v>0</v>
      </c>
      <c r="Q22" s="165">
        <f t="shared" si="5"/>
        <v>0</v>
      </c>
      <c r="R22" s="165">
        <f t="shared" si="1"/>
        <v>0.17499999999999999</v>
      </c>
      <c r="S22" s="165">
        <f t="shared" si="2"/>
        <v>0</v>
      </c>
      <c r="T22" s="165">
        <f t="shared" si="3"/>
        <v>0</v>
      </c>
      <c r="U22" s="166">
        <f t="shared" si="4"/>
        <v>0.17499999999999999</v>
      </c>
      <c r="V22" s="564"/>
      <c r="W22" s="564"/>
      <c r="X22" s="564"/>
      <c r="Y22" s="564"/>
      <c r="Z22" s="592"/>
      <c r="AA22" s="598"/>
      <c r="AB22" s="443"/>
    </row>
    <row r="23" spans="1:28" ht="49.9" customHeight="1" x14ac:dyDescent="0.2">
      <c r="A23" s="632"/>
      <c r="B23" s="633"/>
      <c r="C23" s="587"/>
      <c r="D23" s="620"/>
      <c r="E23" s="621"/>
      <c r="F23" s="623"/>
      <c r="G23" s="625"/>
      <c r="H23" s="625"/>
      <c r="I23" s="601"/>
      <c r="J23" s="586" t="s">
        <v>548</v>
      </c>
      <c r="K23" s="194">
        <v>0.25</v>
      </c>
      <c r="L23" s="13" t="s">
        <v>35</v>
      </c>
      <c r="M23" s="41">
        <f>'[2]I TRIM - PA 2022'!O333</f>
        <v>0</v>
      </c>
      <c r="N23" s="42">
        <v>0.4</v>
      </c>
      <c r="O23" s="42">
        <v>1</v>
      </c>
      <c r="P23" s="42">
        <v>1</v>
      </c>
      <c r="Q23" s="6">
        <f t="shared" si="5"/>
        <v>0</v>
      </c>
      <c r="R23" s="6">
        <f t="shared" si="1"/>
        <v>0.1</v>
      </c>
      <c r="S23" s="6">
        <f t="shared" si="2"/>
        <v>0.25</v>
      </c>
      <c r="T23" s="6">
        <f t="shared" si="3"/>
        <v>0.25</v>
      </c>
      <c r="U23" s="149">
        <f t="shared" si="4"/>
        <v>0.25</v>
      </c>
      <c r="V23" s="564"/>
      <c r="W23" s="564"/>
      <c r="X23" s="564"/>
      <c r="Y23" s="564"/>
      <c r="Z23" s="592"/>
      <c r="AA23" s="598"/>
      <c r="AB23" s="443"/>
    </row>
    <row r="24" spans="1:28" ht="49.9" customHeight="1" x14ac:dyDescent="0.2">
      <c r="A24" s="632"/>
      <c r="B24" s="633"/>
      <c r="C24" s="587"/>
      <c r="D24" s="620"/>
      <c r="E24" s="621"/>
      <c r="F24" s="623"/>
      <c r="G24" s="625"/>
      <c r="H24" s="625"/>
      <c r="I24" s="601"/>
      <c r="J24" s="586"/>
      <c r="K24" s="195">
        <v>0.25</v>
      </c>
      <c r="L24" s="196" t="s">
        <v>39</v>
      </c>
      <c r="M24" s="11">
        <v>0</v>
      </c>
      <c r="N24" s="11">
        <v>0.4</v>
      </c>
      <c r="O24" s="11">
        <v>0</v>
      </c>
      <c r="P24" s="11">
        <v>0</v>
      </c>
      <c r="Q24" s="165">
        <f t="shared" si="5"/>
        <v>0</v>
      </c>
      <c r="R24" s="165">
        <f t="shared" si="1"/>
        <v>0.1</v>
      </c>
      <c r="S24" s="165">
        <f t="shared" si="2"/>
        <v>0</v>
      </c>
      <c r="T24" s="165">
        <f t="shared" si="3"/>
        <v>0</v>
      </c>
      <c r="U24" s="166">
        <f t="shared" si="4"/>
        <v>0.1</v>
      </c>
      <c r="V24" s="564"/>
      <c r="W24" s="564"/>
      <c r="X24" s="564"/>
      <c r="Y24" s="564"/>
      <c r="Z24" s="592"/>
      <c r="AA24" s="598"/>
      <c r="AB24" s="443"/>
    </row>
    <row r="25" spans="1:28" ht="49.9" customHeight="1" x14ac:dyDescent="0.2">
      <c r="A25" s="632"/>
      <c r="B25" s="633"/>
      <c r="C25" s="587"/>
      <c r="D25" s="620"/>
      <c r="E25" s="621"/>
      <c r="F25" s="623"/>
      <c r="G25" s="625"/>
      <c r="H25" s="625"/>
      <c r="I25" s="601"/>
      <c r="J25" s="586" t="s">
        <v>549</v>
      </c>
      <c r="K25" s="194">
        <v>0.3</v>
      </c>
      <c r="L25" s="55" t="s">
        <v>35</v>
      </c>
      <c r="M25" s="6">
        <f>'[2]I TRIM - PA 2022'!O333</f>
        <v>0</v>
      </c>
      <c r="N25" s="6">
        <v>0</v>
      </c>
      <c r="O25" s="6">
        <v>0</v>
      </c>
      <c r="P25" s="6">
        <v>1</v>
      </c>
      <c r="Q25" s="6">
        <f t="shared" si="5"/>
        <v>0</v>
      </c>
      <c r="R25" s="6">
        <f t="shared" si="1"/>
        <v>0</v>
      </c>
      <c r="S25" s="6">
        <f t="shared" si="2"/>
        <v>0</v>
      </c>
      <c r="T25" s="6">
        <f t="shared" si="3"/>
        <v>0.3</v>
      </c>
      <c r="U25" s="149">
        <f t="shared" si="4"/>
        <v>0.3</v>
      </c>
      <c r="V25" s="564"/>
      <c r="W25" s="564"/>
      <c r="X25" s="564"/>
      <c r="Y25" s="564"/>
      <c r="Z25" s="592"/>
      <c r="AA25" s="598"/>
      <c r="AB25" s="443"/>
    </row>
    <row r="26" spans="1:28" ht="49.9" customHeight="1" x14ac:dyDescent="0.2">
      <c r="A26" s="632"/>
      <c r="B26" s="633"/>
      <c r="C26" s="587"/>
      <c r="D26" s="620"/>
      <c r="E26" s="621"/>
      <c r="F26" s="624"/>
      <c r="G26" s="625"/>
      <c r="H26" s="625"/>
      <c r="I26" s="602"/>
      <c r="J26" s="586"/>
      <c r="K26" s="195">
        <v>0.3</v>
      </c>
      <c r="L26" s="196" t="s">
        <v>39</v>
      </c>
      <c r="M26" s="11">
        <v>0</v>
      </c>
      <c r="N26" s="11">
        <v>0.4</v>
      </c>
      <c r="O26" s="11">
        <v>0</v>
      </c>
      <c r="P26" s="11">
        <v>0</v>
      </c>
      <c r="Q26" s="165">
        <f t="shared" si="5"/>
        <v>0</v>
      </c>
      <c r="R26" s="165">
        <f t="shared" si="1"/>
        <v>0.12</v>
      </c>
      <c r="S26" s="165">
        <f t="shared" si="2"/>
        <v>0</v>
      </c>
      <c r="T26" s="165">
        <f t="shared" si="3"/>
        <v>0</v>
      </c>
      <c r="U26" s="166">
        <f t="shared" si="4"/>
        <v>0.12</v>
      </c>
      <c r="V26" s="564"/>
      <c r="W26" s="564"/>
      <c r="X26" s="564"/>
      <c r="Y26" s="564"/>
      <c r="Z26" s="592"/>
      <c r="AA26" s="599"/>
      <c r="AB26" s="443"/>
    </row>
    <row r="27" spans="1:28" ht="49.9" customHeight="1" x14ac:dyDescent="0.2">
      <c r="A27" s="632"/>
      <c r="B27" s="633"/>
      <c r="C27" s="587" t="s">
        <v>550</v>
      </c>
      <c r="D27" s="587" t="s">
        <v>551</v>
      </c>
      <c r="E27" s="603" t="s">
        <v>552</v>
      </c>
      <c r="F27" s="604">
        <v>69</v>
      </c>
      <c r="G27" s="603" t="s">
        <v>553</v>
      </c>
      <c r="H27" s="603" t="s">
        <v>554</v>
      </c>
      <c r="I27" s="607">
        <f>W27</f>
        <v>0.05</v>
      </c>
      <c r="J27" s="586" t="s">
        <v>555</v>
      </c>
      <c r="K27" s="194">
        <v>0.1</v>
      </c>
      <c r="L27" s="55" t="s">
        <v>35</v>
      </c>
      <c r="M27" s="6">
        <v>1</v>
      </c>
      <c r="N27" s="6">
        <v>1</v>
      </c>
      <c r="O27" s="6">
        <v>1</v>
      </c>
      <c r="P27" s="6">
        <v>1</v>
      </c>
      <c r="Q27" s="6">
        <f t="shared" si="5"/>
        <v>0.1</v>
      </c>
      <c r="R27" s="6">
        <f t="shared" si="1"/>
        <v>0.1</v>
      </c>
      <c r="S27" s="6">
        <f t="shared" si="2"/>
        <v>0.1</v>
      </c>
      <c r="T27" s="6">
        <f t="shared" si="3"/>
        <v>0.1</v>
      </c>
      <c r="U27" s="149">
        <f t="shared" si="4"/>
        <v>0.1</v>
      </c>
      <c r="V27" s="564">
        <f>+Q28+Q30+Q32+Q34</f>
        <v>0.05</v>
      </c>
      <c r="W27" s="564">
        <f t="shared" ref="W27:Y27" si="8">+R28+R30+R32+R34</f>
        <v>0.05</v>
      </c>
      <c r="X27" s="564">
        <f t="shared" si="8"/>
        <v>0</v>
      </c>
      <c r="Y27" s="564">
        <f t="shared" si="8"/>
        <v>0</v>
      </c>
      <c r="Z27" s="592"/>
      <c r="AA27" s="597" t="s">
        <v>556</v>
      </c>
      <c r="AB27" s="443"/>
    </row>
    <row r="28" spans="1:28" ht="58.5" customHeight="1" x14ac:dyDescent="0.2">
      <c r="A28" s="632"/>
      <c r="B28" s="633"/>
      <c r="C28" s="587"/>
      <c r="D28" s="587"/>
      <c r="E28" s="603"/>
      <c r="F28" s="605"/>
      <c r="G28" s="603"/>
      <c r="H28" s="603"/>
      <c r="I28" s="608"/>
      <c r="J28" s="586"/>
      <c r="K28" s="195">
        <v>0.1</v>
      </c>
      <c r="L28" s="196" t="s">
        <v>39</v>
      </c>
      <c r="M28" s="11">
        <v>0.5</v>
      </c>
      <c r="N28" s="11">
        <v>0.5</v>
      </c>
      <c r="O28" s="11">
        <v>0</v>
      </c>
      <c r="P28" s="11">
        <v>0</v>
      </c>
      <c r="Q28" s="165">
        <f t="shared" si="5"/>
        <v>0.05</v>
      </c>
      <c r="R28" s="165">
        <f t="shared" si="1"/>
        <v>0.05</v>
      </c>
      <c r="S28" s="165">
        <f t="shared" si="2"/>
        <v>0</v>
      </c>
      <c r="T28" s="165">
        <f t="shared" si="3"/>
        <v>0</v>
      </c>
      <c r="U28" s="166">
        <f t="shared" si="4"/>
        <v>0.05</v>
      </c>
      <c r="V28" s="564"/>
      <c r="W28" s="564"/>
      <c r="X28" s="564"/>
      <c r="Y28" s="564"/>
      <c r="Z28" s="592"/>
      <c r="AA28" s="598"/>
      <c r="AB28" s="443"/>
    </row>
    <row r="29" spans="1:28" ht="57" customHeight="1" x14ac:dyDescent="0.2">
      <c r="A29" s="632"/>
      <c r="B29" s="633"/>
      <c r="C29" s="587"/>
      <c r="D29" s="587"/>
      <c r="E29" s="603"/>
      <c r="F29" s="605"/>
      <c r="G29" s="603"/>
      <c r="H29" s="603"/>
      <c r="I29" s="608"/>
      <c r="J29" s="586" t="s">
        <v>557</v>
      </c>
      <c r="K29" s="194">
        <v>0.25</v>
      </c>
      <c r="L29" s="55" t="s">
        <v>35</v>
      </c>
      <c r="M29" s="6">
        <v>0.25</v>
      </c>
      <c r="N29" s="6">
        <v>1</v>
      </c>
      <c r="O29" s="6">
        <v>1</v>
      </c>
      <c r="P29" s="6">
        <v>1</v>
      </c>
      <c r="Q29" s="6">
        <f t="shared" si="5"/>
        <v>6.25E-2</v>
      </c>
      <c r="R29" s="6">
        <f t="shared" si="1"/>
        <v>0.25</v>
      </c>
      <c r="S29" s="6">
        <f t="shared" si="2"/>
        <v>0.25</v>
      </c>
      <c r="T29" s="6">
        <f t="shared" si="3"/>
        <v>0.25</v>
      </c>
      <c r="U29" s="149">
        <f t="shared" si="4"/>
        <v>0.25</v>
      </c>
      <c r="V29" s="564"/>
      <c r="W29" s="564"/>
      <c r="X29" s="564"/>
      <c r="Y29" s="564"/>
      <c r="Z29" s="592"/>
      <c r="AA29" s="598"/>
      <c r="AB29" s="443"/>
    </row>
    <row r="30" spans="1:28" ht="79.5" customHeight="1" x14ac:dyDescent="0.2">
      <c r="A30" s="632"/>
      <c r="B30" s="633"/>
      <c r="C30" s="587"/>
      <c r="D30" s="587"/>
      <c r="E30" s="603"/>
      <c r="F30" s="605"/>
      <c r="G30" s="603"/>
      <c r="H30" s="603"/>
      <c r="I30" s="608"/>
      <c r="J30" s="586"/>
      <c r="K30" s="195">
        <v>0.25</v>
      </c>
      <c r="L30" s="196" t="s">
        <v>39</v>
      </c>
      <c r="M30" s="11">
        <v>0</v>
      </c>
      <c r="N30" s="11">
        <v>0</v>
      </c>
      <c r="O30" s="11">
        <v>0</v>
      </c>
      <c r="P30" s="11">
        <v>0</v>
      </c>
      <c r="Q30" s="165">
        <f t="shared" si="5"/>
        <v>0</v>
      </c>
      <c r="R30" s="165">
        <f t="shared" si="1"/>
        <v>0</v>
      </c>
      <c r="S30" s="165">
        <f t="shared" si="2"/>
        <v>0</v>
      </c>
      <c r="T30" s="165">
        <f t="shared" si="3"/>
        <v>0</v>
      </c>
      <c r="U30" s="166">
        <f t="shared" si="4"/>
        <v>0</v>
      </c>
      <c r="V30" s="564"/>
      <c r="W30" s="564"/>
      <c r="X30" s="564"/>
      <c r="Y30" s="564"/>
      <c r="Z30" s="592"/>
      <c r="AA30" s="598"/>
      <c r="AB30" s="443"/>
    </row>
    <row r="31" spans="1:28" ht="49.9" customHeight="1" x14ac:dyDescent="0.2">
      <c r="A31" s="632"/>
      <c r="B31" s="633"/>
      <c r="C31" s="587"/>
      <c r="D31" s="587"/>
      <c r="E31" s="603"/>
      <c r="F31" s="605"/>
      <c r="G31" s="603"/>
      <c r="H31" s="603"/>
      <c r="I31" s="608"/>
      <c r="J31" s="586" t="s">
        <v>558</v>
      </c>
      <c r="K31" s="194">
        <v>0.25</v>
      </c>
      <c r="L31" s="55" t="s">
        <v>35</v>
      </c>
      <c r="M31" s="6">
        <f>'[2]I TRIM - PA 2022'!O339</f>
        <v>0</v>
      </c>
      <c r="N31" s="6">
        <v>0</v>
      </c>
      <c r="O31" s="6">
        <v>1</v>
      </c>
      <c r="P31" s="6">
        <v>1</v>
      </c>
      <c r="Q31" s="6">
        <f t="shared" si="5"/>
        <v>0</v>
      </c>
      <c r="R31" s="6">
        <f t="shared" si="1"/>
        <v>0</v>
      </c>
      <c r="S31" s="6">
        <f t="shared" si="2"/>
        <v>0.25</v>
      </c>
      <c r="T31" s="6">
        <f t="shared" si="3"/>
        <v>0.25</v>
      </c>
      <c r="U31" s="149">
        <f t="shared" si="4"/>
        <v>0.25</v>
      </c>
      <c r="V31" s="564"/>
      <c r="W31" s="564"/>
      <c r="X31" s="564"/>
      <c r="Y31" s="564"/>
      <c r="Z31" s="592"/>
      <c r="AA31" s="598"/>
      <c r="AB31" s="443"/>
    </row>
    <row r="32" spans="1:28" ht="101.25" customHeight="1" x14ac:dyDescent="0.2">
      <c r="A32" s="632"/>
      <c r="B32" s="633"/>
      <c r="C32" s="587"/>
      <c r="D32" s="587"/>
      <c r="E32" s="603"/>
      <c r="F32" s="605"/>
      <c r="G32" s="603"/>
      <c r="H32" s="603"/>
      <c r="I32" s="608"/>
      <c r="J32" s="586"/>
      <c r="K32" s="195">
        <v>0.25</v>
      </c>
      <c r="L32" s="196" t="s">
        <v>39</v>
      </c>
      <c r="M32" s="11">
        <f>'[2]I TRIM - PA 2022'!O340</f>
        <v>0</v>
      </c>
      <c r="N32" s="11">
        <v>0</v>
      </c>
      <c r="O32" s="11">
        <v>0</v>
      </c>
      <c r="P32" s="11">
        <v>0</v>
      </c>
      <c r="Q32" s="165">
        <f t="shared" si="5"/>
        <v>0</v>
      </c>
      <c r="R32" s="165">
        <f t="shared" si="1"/>
        <v>0</v>
      </c>
      <c r="S32" s="165">
        <f t="shared" si="2"/>
        <v>0</v>
      </c>
      <c r="T32" s="165">
        <f t="shared" si="3"/>
        <v>0</v>
      </c>
      <c r="U32" s="166">
        <f t="shared" si="4"/>
        <v>0</v>
      </c>
      <c r="V32" s="564"/>
      <c r="W32" s="564"/>
      <c r="X32" s="564"/>
      <c r="Y32" s="564"/>
      <c r="Z32" s="592"/>
      <c r="AA32" s="598"/>
      <c r="AB32" s="443"/>
    </row>
    <row r="33" spans="1:28" ht="49.9" customHeight="1" x14ac:dyDescent="0.2">
      <c r="A33" s="632"/>
      <c r="B33" s="633"/>
      <c r="C33" s="587"/>
      <c r="D33" s="587"/>
      <c r="E33" s="603"/>
      <c r="F33" s="605"/>
      <c r="G33" s="603"/>
      <c r="H33" s="603"/>
      <c r="I33" s="608"/>
      <c r="J33" s="586" t="s">
        <v>559</v>
      </c>
      <c r="K33" s="194">
        <v>0.4</v>
      </c>
      <c r="L33" s="55" t="s">
        <v>35</v>
      </c>
      <c r="M33" s="6">
        <f>'[2]I TRIM - PA 2022'!O341</f>
        <v>0</v>
      </c>
      <c r="N33" s="6">
        <v>0</v>
      </c>
      <c r="O33" s="6">
        <v>0</v>
      </c>
      <c r="P33" s="6">
        <v>1</v>
      </c>
      <c r="Q33" s="6">
        <f t="shared" si="5"/>
        <v>0</v>
      </c>
      <c r="R33" s="6">
        <f t="shared" si="1"/>
        <v>0</v>
      </c>
      <c r="S33" s="6">
        <f t="shared" si="2"/>
        <v>0</v>
      </c>
      <c r="T33" s="6">
        <f t="shared" si="3"/>
        <v>0.4</v>
      </c>
      <c r="U33" s="149">
        <f t="shared" si="4"/>
        <v>0.4</v>
      </c>
      <c r="V33" s="564"/>
      <c r="W33" s="564"/>
      <c r="X33" s="564"/>
      <c r="Y33" s="564"/>
      <c r="Z33" s="592"/>
      <c r="AA33" s="598"/>
      <c r="AB33" s="443"/>
    </row>
    <row r="34" spans="1:28" ht="49.9" customHeight="1" x14ac:dyDescent="0.2">
      <c r="A34" s="632"/>
      <c r="B34" s="633"/>
      <c r="C34" s="587"/>
      <c r="D34" s="587"/>
      <c r="E34" s="603"/>
      <c r="F34" s="606"/>
      <c r="G34" s="603"/>
      <c r="H34" s="603"/>
      <c r="I34" s="609"/>
      <c r="J34" s="586"/>
      <c r="K34" s="195">
        <v>0.4</v>
      </c>
      <c r="L34" s="196" t="s">
        <v>39</v>
      </c>
      <c r="M34" s="11">
        <f>'[2]I TRIM - PA 2022'!O342</f>
        <v>0</v>
      </c>
      <c r="N34" s="11">
        <v>0</v>
      </c>
      <c r="O34" s="11">
        <v>0</v>
      </c>
      <c r="P34" s="11">
        <v>0</v>
      </c>
      <c r="Q34" s="165">
        <f t="shared" si="5"/>
        <v>0</v>
      </c>
      <c r="R34" s="165">
        <f t="shared" si="1"/>
        <v>0</v>
      </c>
      <c r="S34" s="165">
        <f t="shared" si="2"/>
        <v>0</v>
      </c>
      <c r="T34" s="165">
        <f t="shared" si="3"/>
        <v>0</v>
      </c>
      <c r="U34" s="166">
        <f t="shared" si="4"/>
        <v>0</v>
      </c>
      <c r="V34" s="564"/>
      <c r="W34" s="564"/>
      <c r="X34" s="564"/>
      <c r="Y34" s="564"/>
      <c r="Z34" s="592"/>
      <c r="AA34" s="599"/>
      <c r="AB34" s="443"/>
    </row>
    <row r="35" spans="1:28" ht="49.9" customHeight="1" x14ac:dyDescent="0.2">
      <c r="A35" s="632"/>
      <c r="B35" s="633"/>
      <c r="C35" s="587" t="s">
        <v>560</v>
      </c>
      <c r="D35" s="587" t="s">
        <v>561</v>
      </c>
      <c r="E35" s="587" t="s">
        <v>562</v>
      </c>
      <c r="F35" s="588">
        <v>70</v>
      </c>
      <c r="G35" s="582" t="s">
        <v>563</v>
      </c>
      <c r="H35" s="582" t="s">
        <v>564</v>
      </c>
      <c r="I35" s="583">
        <f>W35</f>
        <v>0.155</v>
      </c>
      <c r="J35" s="586" t="s">
        <v>565</v>
      </c>
      <c r="K35" s="194">
        <v>0.1</v>
      </c>
      <c r="L35" s="55" t="s">
        <v>35</v>
      </c>
      <c r="M35" s="6">
        <v>1</v>
      </c>
      <c r="N35" s="6">
        <v>1</v>
      </c>
      <c r="O35" s="6">
        <v>1</v>
      </c>
      <c r="P35" s="6">
        <v>1</v>
      </c>
      <c r="Q35" s="6">
        <f t="shared" si="5"/>
        <v>0.1</v>
      </c>
      <c r="R35" s="6">
        <f t="shared" si="1"/>
        <v>0.1</v>
      </c>
      <c r="S35" s="6">
        <f t="shared" si="2"/>
        <v>0.1</v>
      </c>
      <c r="T35" s="6">
        <f t="shared" si="3"/>
        <v>0.1</v>
      </c>
      <c r="U35" s="149">
        <f t="shared" si="4"/>
        <v>0.1</v>
      </c>
      <c r="V35" s="310">
        <f>+Q36+Q38+Q40+Q42</f>
        <v>0.03</v>
      </c>
      <c r="W35" s="310">
        <f t="shared" ref="W35:Y35" si="9">+R36+R38+R40+R42</f>
        <v>0.155</v>
      </c>
      <c r="X35" s="310">
        <f t="shared" si="9"/>
        <v>0</v>
      </c>
      <c r="Y35" s="310">
        <f t="shared" si="9"/>
        <v>0</v>
      </c>
      <c r="Z35" s="592"/>
      <c r="AA35" s="597" t="s">
        <v>566</v>
      </c>
      <c r="AB35" s="443"/>
    </row>
    <row r="36" spans="1:28" ht="49.9" customHeight="1" x14ac:dyDescent="0.2">
      <c r="A36" s="632"/>
      <c r="B36" s="633"/>
      <c r="C36" s="587"/>
      <c r="D36" s="587"/>
      <c r="E36" s="587"/>
      <c r="F36" s="589"/>
      <c r="G36" s="582"/>
      <c r="H36" s="582"/>
      <c r="I36" s="584"/>
      <c r="J36" s="586"/>
      <c r="K36" s="195">
        <v>0.1</v>
      </c>
      <c r="L36" s="196" t="s">
        <v>39</v>
      </c>
      <c r="M36" s="11">
        <v>0.3</v>
      </c>
      <c r="N36" s="11">
        <v>0.3</v>
      </c>
      <c r="O36" s="11">
        <v>0</v>
      </c>
      <c r="P36" s="11">
        <v>0</v>
      </c>
      <c r="Q36" s="165">
        <f t="shared" si="5"/>
        <v>0.03</v>
      </c>
      <c r="R36" s="165">
        <f t="shared" si="1"/>
        <v>0.03</v>
      </c>
      <c r="S36" s="165">
        <f t="shared" si="2"/>
        <v>0</v>
      </c>
      <c r="T36" s="165">
        <f t="shared" si="3"/>
        <v>0</v>
      </c>
      <c r="U36" s="166">
        <f t="shared" si="4"/>
        <v>0.03</v>
      </c>
      <c r="V36" s="310"/>
      <c r="W36" s="310"/>
      <c r="X36" s="310"/>
      <c r="Y36" s="310"/>
      <c r="Z36" s="592"/>
      <c r="AA36" s="598"/>
      <c r="AB36" s="443"/>
    </row>
    <row r="37" spans="1:28" ht="49.9" customHeight="1" x14ac:dyDescent="0.2">
      <c r="A37" s="632"/>
      <c r="B37" s="633"/>
      <c r="C37" s="587"/>
      <c r="D37" s="587"/>
      <c r="E37" s="587"/>
      <c r="F37" s="589"/>
      <c r="G37" s="582"/>
      <c r="H37" s="582"/>
      <c r="I37" s="584"/>
      <c r="J37" s="586" t="s">
        <v>567</v>
      </c>
      <c r="K37" s="194">
        <v>0.25</v>
      </c>
      <c r="L37" s="55" t="s">
        <v>35</v>
      </c>
      <c r="M37" s="6">
        <f>'[2]I TRIM - PA 2022'!O345</f>
        <v>0</v>
      </c>
      <c r="N37" s="6">
        <v>0.5</v>
      </c>
      <c r="O37" s="6">
        <v>1</v>
      </c>
      <c r="P37" s="6">
        <v>0</v>
      </c>
      <c r="Q37" s="6">
        <f t="shared" si="5"/>
        <v>0</v>
      </c>
      <c r="R37" s="6">
        <f t="shared" si="1"/>
        <v>0.125</v>
      </c>
      <c r="S37" s="6">
        <f t="shared" si="2"/>
        <v>0.25</v>
      </c>
      <c r="T37" s="6">
        <f t="shared" si="3"/>
        <v>0</v>
      </c>
      <c r="U37" s="149">
        <f t="shared" si="4"/>
        <v>0.25</v>
      </c>
      <c r="V37" s="310"/>
      <c r="W37" s="310"/>
      <c r="X37" s="310"/>
      <c r="Y37" s="310"/>
      <c r="Z37" s="592"/>
      <c r="AA37" s="598"/>
      <c r="AB37" s="443"/>
    </row>
    <row r="38" spans="1:28" ht="49.9" customHeight="1" x14ac:dyDescent="0.2">
      <c r="A38" s="632"/>
      <c r="B38" s="633"/>
      <c r="C38" s="587"/>
      <c r="D38" s="587"/>
      <c r="E38" s="587"/>
      <c r="F38" s="589"/>
      <c r="G38" s="582"/>
      <c r="H38" s="582"/>
      <c r="I38" s="584"/>
      <c r="J38" s="586"/>
      <c r="K38" s="195">
        <v>0.25</v>
      </c>
      <c r="L38" s="196" t="s">
        <v>39</v>
      </c>
      <c r="M38" s="11">
        <f>'[2]I TRIM - PA 2022'!O346</f>
        <v>0</v>
      </c>
      <c r="N38" s="11">
        <v>0.5</v>
      </c>
      <c r="O38" s="11">
        <v>0</v>
      </c>
      <c r="P38" s="11">
        <v>0</v>
      </c>
      <c r="Q38" s="165">
        <f t="shared" si="5"/>
        <v>0</v>
      </c>
      <c r="R38" s="165">
        <f t="shared" si="1"/>
        <v>0.125</v>
      </c>
      <c r="S38" s="165">
        <f t="shared" si="2"/>
        <v>0</v>
      </c>
      <c r="T38" s="165">
        <f t="shared" si="3"/>
        <v>0</v>
      </c>
      <c r="U38" s="166">
        <f t="shared" si="4"/>
        <v>0.125</v>
      </c>
      <c r="V38" s="310"/>
      <c r="W38" s="310"/>
      <c r="X38" s="310"/>
      <c r="Y38" s="310"/>
      <c r="Z38" s="592"/>
      <c r="AA38" s="598"/>
      <c r="AB38" s="443"/>
    </row>
    <row r="39" spans="1:28" ht="70.5" customHeight="1" x14ac:dyDescent="0.2">
      <c r="A39" s="632"/>
      <c r="B39" s="633"/>
      <c r="C39" s="587"/>
      <c r="D39" s="587"/>
      <c r="E39" s="587"/>
      <c r="F39" s="589"/>
      <c r="G39" s="582"/>
      <c r="H39" s="582"/>
      <c r="I39" s="584"/>
      <c r="J39" s="586" t="s">
        <v>568</v>
      </c>
      <c r="K39" s="194">
        <v>0.25</v>
      </c>
      <c r="L39" s="55" t="s">
        <v>35</v>
      </c>
      <c r="M39" s="6">
        <v>0</v>
      </c>
      <c r="N39" s="6">
        <v>0</v>
      </c>
      <c r="O39" s="6">
        <v>0</v>
      </c>
      <c r="P39" s="6">
        <v>1</v>
      </c>
      <c r="Q39" s="6">
        <f t="shared" si="5"/>
        <v>0</v>
      </c>
      <c r="R39" s="6">
        <f t="shared" si="1"/>
        <v>0</v>
      </c>
      <c r="S39" s="6">
        <f t="shared" si="2"/>
        <v>0</v>
      </c>
      <c r="T39" s="6">
        <f t="shared" si="3"/>
        <v>0.25</v>
      </c>
      <c r="U39" s="149">
        <f t="shared" si="4"/>
        <v>0.25</v>
      </c>
      <c r="V39" s="310"/>
      <c r="W39" s="310"/>
      <c r="X39" s="310"/>
      <c r="Y39" s="310"/>
      <c r="Z39" s="592"/>
      <c r="AA39" s="598"/>
      <c r="AB39" s="443"/>
    </row>
    <row r="40" spans="1:28" ht="49.9" customHeight="1" x14ac:dyDescent="0.2">
      <c r="A40" s="632"/>
      <c r="B40" s="633"/>
      <c r="C40" s="587"/>
      <c r="D40" s="587"/>
      <c r="E40" s="587"/>
      <c r="F40" s="589"/>
      <c r="G40" s="582"/>
      <c r="H40" s="582"/>
      <c r="I40" s="584"/>
      <c r="J40" s="586"/>
      <c r="K40" s="195">
        <v>0.25</v>
      </c>
      <c r="L40" s="196" t="s">
        <v>39</v>
      </c>
      <c r="M40" s="11">
        <v>0</v>
      </c>
      <c r="N40" s="11">
        <v>0</v>
      </c>
      <c r="O40" s="11">
        <v>0</v>
      </c>
      <c r="P40" s="11">
        <v>0</v>
      </c>
      <c r="Q40" s="165">
        <f t="shared" si="5"/>
        <v>0</v>
      </c>
      <c r="R40" s="165">
        <f t="shared" si="1"/>
        <v>0</v>
      </c>
      <c r="S40" s="165">
        <f t="shared" si="2"/>
        <v>0</v>
      </c>
      <c r="T40" s="165">
        <f t="shared" si="3"/>
        <v>0</v>
      </c>
      <c r="U40" s="166">
        <f t="shared" si="4"/>
        <v>0</v>
      </c>
      <c r="V40" s="310"/>
      <c r="W40" s="310"/>
      <c r="X40" s="310"/>
      <c r="Y40" s="310"/>
      <c r="Z40" s="592"/>
      <c r="AA40" s="598"/>
      <c r="AB40" s="443"/>
    </row>
    <row r="41" spans="1:28" ht="52.5" customHeight="1" x14ac:dyDescent="0.2">
      <c r="A41" s="632"/>
      <c r="B41" s="633"/>
      <c r="C41" s="587"/>
      <c r="D41" s="587"/>
      <c r="E41" s="587"/>
      <c r="F41" s="589"/>
      <c r="G41" s="582"/>
      <c r="H41" s="582"/>
      <c r="I41" s="584"/>
      <c r="J41" s="586" t="s">
        <v>569</v>
      </c>
      <c r="K41" s="194">
        <v>0.4</v>
      </c>
      <c r="L41" s="55" t="s">
        <v>35</v>
      </c>
      <c r="M41" s="6">
        <v>0</v>
      </c>
      <c r="N41" s="6">
        <v>0</v>
      </c>
      <c r="O41" s="6">
        <v>0</v>
      </c>
      <c r="P41" s="6">
        <v>1</v>
      </c>
      <c r="Q41" s="6">
        <f t="shared" si="5"/>
        <v>0</v>
      </c>
      <c r="R41" s="150">
        <f t="shared" si="1"/>
        <v>0</v>
      </c>
      <c r="S41" s="150">
        <f t="shared" si="2"/>
        <v>0</v>
      </c>
      <c r="T41" s="150">
        <f t="shared" si="3"/>
        <v>0.4</v>
      </c>
      <c r="U41" s="149">
        <f t="shared" si="4"/>
        <v>0.4</v>
      </c>
      <c r="V41" s="310"/>
      <c r="W41" s="310"/>
      <c r="X41" s="310"/>
      <c r="Y41" s="310"/>
      <c r="Z41" s="592"/>
      <c r="AA41" s="598"/>
      <c r="AB41" s="443"/>
    </row>
    <row r="42" spans="1:28" ht="84" customHeight="1" thickBot="1" x14ac:dyDescent="0.25">
      <c r="A42" s="632"/>
      <c r="B42" s="633"/>
      <c r="C42" s="587"/>
      <c r="D42" s="587"/>
      <c r="E42" s="587"/>
      <c r="F42" s="590"/>
      <c r="G42" s="582"/>
      <c r="H42" s="582"/>
      <c r="I42" s="585"/>
      <c r="J42" s="586"/>
      <c r="K42" s="195">
        <v>0.4</v>
      </c>
      <c r="L42" s="196" t="s">
        <v>39</v>
      </c>
      <c r="M42" s="11">
        <v>0</v>
      </c>
      <c r="N42" s="11">
        <v>0</v>
      </c>
      <c r="O42" s="11">
        <v>0</v>
      </c>
      <c r="P42" s="11">
        <v>0</v>
      </c>
      <c r="Q42" s="165">
        <f t="shared" si="5"/>
        <v>0</v>
      </c>
      <c r="R42" s="165">
        <f t="shared" si="1"/>
        <v>0</v>
      </c>
      <c r="S42" s="165">
        <f t="shared" si="2"/>
        <v>0</v>
      </c>
      <c r="T42" s="165">
        <f t="shared" si="3"/>
        <v>0</v>
      </c>
      <c r="U42" s="169">
        <f t="shared" si="4"/>
        <v>0</v>
      </c>
      <c r="V42" s="311"/>
      <c r="W42" s="311"/>
      <c r="X42" s="311"/>
      <c r="Y42" s="311"/>
      <c r="Z42" s="593"/>
      <c r="AA42" s="599"/>
      <c r="AB42" s="444"/>
    </row>
    <row r="43" spans="1:28" ht="36" customHeight="1" thickBot="1" x14ac:dyDescent="0.25">
      <c r="A43" s="1"/>
      <c r="B43" s="2"/>
      <c r="C43" s="2"/>
      <c r="D43" s="2"/>
      <c r="E43" s="3"/>
      <c r="F43" s="3"/>
      <c r="G43" s="16"/>
      <c r="H43" s="16"/>
      <c r="I43" s="16"/>
      <c r="J43" s="39"/>
      <c r="K43" s="37"/>
      <c r="L43" s="3"/>
      <c r="M43" s="2"/>
      <c r="N43" s="2"/>
      <c r="O43" s="2"/>
      <c r="P43" s="2"/>
      <c r="Q43" s="201">
        <f>+((SUMIF($L$3:$L$42,"P",Q$3:Q$42)))/5</f>
        <v>0.14749999999999999</v>
      </c>
      <c r="R43" s="201">
        <f t="shared" ref="R43:U43" si="10">+((SUMIF($L$3:$L$42,"P",R$3:R$42)))/5</f>
        <v>0.43000000000000005</v>
      </c>
      <c r="S43" s="201">
        <f t="shared" si="10"/>
        <v>0.67500000000000004</v>
      </c>
      <c r="T43" s="201">
        <f t="shared" si="10"/>
        <v>0.95</v>
      </c>
      <c r="U43" s="202">
        <f t="shared" si="10"/>
        <v>1</v>
      </c>
      <c r="V43" s="152"/>
      <c r="W43" s="152"/>
      <c r="X43" s="152"/>
      <c r="Y43" s="152"/>
    </row>
    <row r="44" spans="1:28" thickBot="1" x14ac:dyDescent="0.25">
      <c r="A44" s="1"/>
      <c r="B44" s="2"/>
      <c r="C44" s="2"/>
      <c r="D44" s="2"/>
      <c r="E44" s="3"/>
      <c r="F44" s="3"/>
      <c r="G44" s="16"/>
      <c r="H44" s="16"/>
      <c r="I44" s="16"/>
      <c r="J44" s="39"/>
      <c r="K44" s="37"/>
      <c r="L44" s="3"/>
      <c r="M44" s="2"/>
      <c r="N44" s="2"/>
      <c r="O44" s="2"/>
      <c r="P44" s="2"/>
      <c r="Q44" s="201">
        <f>+((SUMIF($L$3:$L$42,"E",Q$3:Q$42)))/5</f>
        <v>0.10399799999999999</v>
      </c>
      <c r="R44" s="201">
        <f t="shared" ref="R44:T44" si="11">+((SUMIF($L$3:$L$42,"E",R$3:R$42)))/5</f>
        <v>0.29389999999999999</v>
      </c>
      <c r="S44" s="201">
        <f t="shared" si="11"/>
        <v>0</v>
      </c>
      <c r="T44" s="201">
        <f t="shared" si="11"/>
        <v>0</v>
      </c>
      <c r="U44" s="202">
        <f>+((SUMIF($M$3:$M$42,"E",U$3:U$42)))/5</f>
        <v>0</v>
      </c>
      <c r="V44" s="152"/>
      <c r="W44" s="152"/>
      <c r="X44" s="152"/>
      <c r="Y44" s="152"/>
    </row>
    <row r="45" spans="1:28" thickBot="1" x14ac:dyDescent="0.25">
      <c r="A45" s="1"/>
      <c r="B45" s="2"/>
      <c r="C45" s="2"/>
      <c r="D45" s="2"/>
      <c r="E45" s="3"/>
      <c r="F45" s="3"/>
      <c r="G45" s="16"/>
      <c r="H45" s="16"/>
      <c r="I45" s="16"/>
      <c r="J45" s="39"/>
      <c r="K45" s="37"/>
      <c r="L45" s="3"/>
      <c r="M45" s="2"/>
      <c r="N45" s="2"/>
      <c r="O45" s="2"/>
      <c r="P45" s="2"/>
      <c r="Q45" s="151"/>
      <c r="R45" s="151"/>
      <c r="S45" s="151"/>
      <c r="T45" s="151"/>
      <c r="U45" s="152"/>
      <c r="V45" s="152"/>
      <c r="W45" s="152"/>
      <c r="X45" s="152"/>
      <c r="Y45" s="152"/>
    </row>
    <row r="46" spans="1:28" thickBot="1" x14ac:dyDescent="0.25">
      <c r="A46" s="1"/>
      <c r="B46" s="2"/>
      <c r="C46" s="2"/>
      <c r="D46" s="2"/>
      <c r="E46" s="3"/>
      <c r="F46" s="3"/>
      <c r="G46" s="16"/>
      <c r="H46" s="16"/>
      <c r="I46" s="16"/>
      <c r="J46" s="39"/>
      <c r="K46" s="37"/>
      <c r="L46" s="3"/>
      <c r="M46" s="2"/>
      <c r="N46" s="2"/>
      <c r="O46" s="2"/>
      <c r="P46" s="2"/>
      <c r="Q46" s="306" t="s">
        <v>146</v>
      </c>
      <c r="R46" s="307"/>
      <c r="S46" s="307"/>
      <c r="T46" s="307"/>
      <c r="U46" s="308"/>
      <c r="V46" s="152"/>
      <c r="W46" s="152"/>
      <c r="X46" s="152"/>
      <c r="Y46" s="152"/>
    </row>
    <row r="47" spans="1:28" thickBot="1" x14ac:dyDescent="0.25">
      <c r="A47" s="1"/>
      <c r="B47" s="2"/>
      <c r="C47" s="2"/>
      <c r="D47" s="2"/>
      <c r="E47" s="3"/>
      <c r="F47" s="3"/>
      <c r="G47" s="16"/>
      <c r="H47" s="16"/>
      <c r="I47" s="16"/>
      <c r="J47" s="39"/>
      <c r="K47" s="37"/>
      <c r="L47" s="3"/>
      <c r="M47" s="2"/>
      <c r="N47" s="2"/>
      <c r="O47" s="2"/>
      <c r="P47" s="2"/>
      <c r="Q47" s="203">
        <f>+Q44/Q43</f>
        <v>0.70507118644067801</v>
      </c>
      <c r="R47" s="203">
        <f t="shared" ref="R47:U47" si="12">+R44/R43</f>
        <v>0.68348837209302316</v>
      </c>
      <c r="S47" s="203">
        <f t="shared" si="12"/>
        <v>0</v>
      </c>
      <c r="T47" s="203">
        <f t="shared" si="12"/>
        <v>0</v>
      </c>
      <c r="U47" s="203">
        <f t="shared" si="12"/>
        <v>0</v>
      </c>
      <c r="V47" s="152"/>
      <c r="W47" s="152"/>
      <c r="X47" s="152"/>
      <c r="Y47" s="152"/>
    </row>
    <row r="48" spans="1:28" ht="26.25" thickBot="1" x14ac:dyDescent="0.25">
      <c r="A48" s="1"/>
      <c r="B48" s="2"/>
      <c r="C48" s="2"/>
      <c r="D48" s="2"/>
      <c r="E48" s="3"/>
      <c r="F48" s="3"/>
      <c r="G48" s="16"/>
      <c r="H48" s="16"/>
      <c r="I48" s="16"/>
      <c r="J48" s="39"/>
      <c r="K48" s="37"/>
      <c r="L48" s="3"/>
      <c r="M48" s="2"/>
      <c r="N48" s="2"/>
      <c r="O48" s="2"/>
      <c r="P48" s="2"/>
      <c r="Q48" s="204" t="str">
        <f>+IF(Q47&gt;0.95,"BIEN",IF(Q47&gt;=0.85,"ACEPTABLE",IF(Q47&lt;0.85,"PARA MEJORAR")))</f>
        <v>PARA MEJORAR</v>
      </c>
      <c r="R48" s="204" t="str">
        <f>+IF(R47&gt;0.95,"BIEN",IF(R47&gt;=0.85,"ACEPTABLE",IF(R47&lt;0.85,"PARA MEJORAR")))</f>
        <v>PARA MEJORAR</v>
      </c>
      <c r="S48" s="204" t="str">
        <f>+IF(S47&gt;0.95,"BIEN",IF(S47&gt;=0.85,"ACEPTABLE",IF(S47&lt;0.85,"PARA MEJORAR")))</f>
        <v>PARA MEJORAR</v>
      </c>
      <c r="T48" s="205" t="str">
        <f>+IF(T47&gt;0.95,"BIEN",IF(T47&gt;=0.85,"ACEPTABLE",IF(T47&lt;0.85,"PARA MEJORAR")))</f>
        <v>PARA MEJORAR</v>
      </c>
      <c r="U48" s="206" t="str">
        <f>+IF(U47&gt;0.95,"BIEN",IF(U47&gt;=0.85,"ACEPTABLE",IF(U47&lt;0.85,"PARA MEJORAR")))</f>
        <v>PARA MEJORAR</v>
      </c>
      <c r="V48" s="152"/>
      <c r="W48" s="152"/>
      <c r="X48" s="152"/>
      <c r="Y48" s="152"/>
    </row>
    <row r="49" spans="17:25" x14ac:dyDescent="0.2">
      <c r="Q49" s="151"/>
      <c r="R49" s="151"/>
      <c r="S49" s="151"/>
      <c r="T49" s="151"/>
      <c r="U49" s="152"/>
      <c r="V49" s="152"/>
      <c r="W49" s="152"/>
      <c r="X49" s="152"/>
      <c r="Y49" s="152"/>
    </row>
    <row r="50" spans="17:25" x14ac:dyDescent="0.2">
      <c r="Q50" s="151"/>
      <c r="R50" s="151"/>
      <c r="S50" s="151"/>
      <c r="T50" s="151"/>
      <c r="U50" s="152"/>
      <c r="V50" s="152"/>
      <c r="W50" s="152"/>
      <c r="X50" s="152"/>
      <c r="Y50" s="152"/>
    </row>
    <row r="51" spans="17:25" x14ac:dyDescent="0.2">
      <c r="Q51" s="151"/>
      <c r="R51" s="151"/>
      <c r="S51" s="151"/>
      <c r="T51" s="151"/>
      <c r="U51" s="152"/>
      <c r="V51" s="152"/>
      <c r="W51" s="152"/>
      <c r="X51" s="152"/>
      <c r="Y51" s="152"/>
    </row>
    <row r="52" spans="17:25" x14ac:dyDescent="0.2">
      <c r="Q52" s="151"/>
      <c r="R52" s="151"/>
      <c r="S52" s="151"/>
      <c r="T52" s="151"/>
      <c r="U52" s="152"/>
      <c r="V52" s="152"/>
      <c r="W52" s="152"/>
      <c r="X52" s="152"/>
      <c r="Y52" s="152"/>
    </row>
    <row r="53" spans="17:25" x14ac:dyDescent="0.2">
      <c r="Q53" s="151"/>
      <c r="R53" s="151"/>
      <c r="S53" s="151"/>
      <c r="T53" s="151"/>
      <c r="U53" s="152"/>
      <c r="V53" s="152"/>
      <c r="W53" s="152"/>
      <c r="X53" s="152"/>
      <c r="Y53" s="152"/>
    </row>
    <row r="54" spans="17:25" x14ac:dyDescent="0.2">
      <c r="Q54" s="151"/>
      <c r="R54" s="151"/>
      <c r="S54" s="151"/>
      <c r="T54" s="151"/>
      <c r="U54" s="152"/>
      <c r="V54" s="152"/>
      <c r="W54" s="152"/>
      <c r="X54" s="152"/>
      <c r="Y54" s="152"/>
    </row>
    <row r="55" spans="17:25" x14ac:dyDescent="0.2">
      <c r="Q55" s="151"/>
      <c r="R55" s="151"/>
      <c r="S55" s="151"/>
      <c r="T55" s="151"/>
      <c r="U55" s="152"/>
      <c r="V55" s="152"/>
      <c r="W55" s="152"/>
      <c r="X55" s="152"/>
      <c r="Y55" s="152"/>
    </row>
    <row r="56" spans="17:25" x14ac:dyDescent="0.2">
      <c r="Q56" s="151"/>
      <c r="R56" s="151"/>
      <c r="S56" s="151"/>
      <c r="T56" s="151"/>
      <c r="U56" s="152"/>
      <c r="V56" s="152"/>
      <c r="W56" s="152"/>
      <c r="X56" s="152"/>
      <c r="Y56" s="152"/>
    </row>
    <row r="57" spans="17:25" x14ac:dyDescent="0.2">
      <c r="Q57" s="151"/>
      <c r="R57" s="151"/>
      <c r="S57" s="151"/>
      <c r="T57" s="151"/>
      <c r="U57" s="152"/>
      <c r="V57" s="152"/>
      <c r="W57" s="152"/>
      <c r="X57" s="152"/>
      <c r="Y57" s="152"/>
    </row>
    <row r="58" spans="17:25" x14ac:dyDescent="0.2">
      <c r="Q58" s="151"/>
      <c r="R58" s="151"/>
      <c r="S58" s="151"/>
      <c r="T58" s="151"/>
      <c r="U58" s="152"/>
      <c r="V58" s="152"/>
      <c r="W58" s="152"/>
      <c r="X58" s="152"/>
      <c r="Y58" s="152"/>
    </row>
    <row r="59" spans="17:25" x14ac:dyDescent="0.2">
      <c r="Q59" s="151"/>
      <c r="R59" s="151"/>
      <c r="S59" s="151"/>
      <c r="T59" s="151"/>
      <c r="U59" s="152"/>
      <c r="V59" s="152"/>
      <c r="W59" s="152"/>
      <c r="X59" s="152"/>
      <c r="Y59" s="152"/>
    </row>
    <row r="60" spans="17:25" x14ac:dyDescent="0.2">
      <c r="Q60" s="151"/>
      <c r="R60" s="151"/>
      <c r="S60" s="151"/>
      <c r="T60" s="151"/>
      <c r="U60" s="152"/>
      <c r="V60" s="152"/>
      <c r="W60" s="152"/>
      <c r="X60" s="152"/>
      <c r="Y60" s="152"/>
    </row>
    <row r="61" spans="17:25" x14ac:dyDescent="0.2">
      <c r="Q61" s="151"/>
      <c r="R61" s="151"/>
      <c r="S61" s="151"/>
      <c r="T61" s="151"/>
      <c r="U61" s="152"/>
      <c r="V61" s="152"/>
      <c r="W61" s="152"/>
      <c r="X61" s="152"/>
      <c r="Y61" s="152"/>
    </row>
    <row r="62" spans="17:25" x14ac:dyDescent="0.2">
      <c r="Q62" s="151"/>
      <c r="R62" s="151"/>
      <c r="S62" s="151"/>
      <c r="T62" s="151"/>
      <c r="U62" s="152"/>
      <c r="V62" s="152"/>
      <c r="W62" s="152"/>
      <c r="X62" s="152"/>
      <c r="Y62" s="152"/>
    </row>
    <row r="63" spans="17:25" x14ac:dyDescent="0.2">
      <c r="Q63" s="151"/>
      <c r="R63" s="151"/>
      <c r="S63" s="151"/>
      <c r="T63" s="151"/>
      <c r="U63" s="152"/>
      <c r="V63" s="152"/>
      <c r="W63" s="152"/>
      <c r="X63" s="152"/>
      <c r="Y63" s="152"/>
    </row>
    <row r="64" spans="17:25" x14ac:dyDescent="0.2">
      <c r="Q64" s="151"/>
      <c r="R64" s="151"/>
      <c r="S64" s="151"/>
      <c r="T64" s="151"/>
      <c r="U64" s="152"/>
      <c r="V64" s="152"/>
      <c r="W64" s="152"/>
      <c r="X64" s="152"/>
      <c r="Y64" s="152"/>
    </row>
    <row r="65" spans="17:25" x14ac:dyDescent="0.2">
      <c r="Q65" s="151"/>
      <c r="R65" s="151"/>
      <c r="S65" s="151"/>
      <c r="T65" s="151"/>
      <c r="U65" s="152"/>
      <c r="V65" s="152"/>
      <c r="W65" s="152"/>
      <c r="X65" s="152"/>
      <c r="Y65" s="152"/>
    </row>
    <row r="66" spans="17:25" x14ac:dyDescent="0.2">
      <c r="Q66" s="151"/>
      <c r="R66" s="151"/>
      <c r="S66" s="151"/>
      <c r="T66" s="151"/>
      <c r="U66" s="152"/>
      <c r="V66" s="152"/>
      <c r="W66" s="152"/>
      <c r="X66" s="152"/>
      <c r="Y66" s="152"/>
    </row>
    <row r="67" spans="17:25" x14ac:dyDescent="0.2">
      <c r="Q67" s="151"/>
      <c r="R67" s="151"/>
      <c r="S67" s="151"/>
      <c r="T67" s="151"/>
      <c r="U67" s="152"/>
      <c r="V67" s="152"/>
      <c r="W67" s="152"/>
      <c r="X67" s="152"/>
      <c r="Y67" s="152"/>
    </row>
    <row r="68" spans="17:25" x14ac:dyDescent="0.2">
      <c r="Q68" s="151"/>
      <c r="R68" s="151"/>
      <c r="S68" s="151"/>
      <c r="T68" s="151"/>
      <c r="U68" s="152"/>
      <c r="V68" s="152"/>
      <c r="W68" s="152"/>
      <c r="X68" s="152"/>
      <c r="Y68" s="152"/>
    </row>
    <row r="69" spans="17:25" x14ac:dyDescent="0.2">
      <c r="Q69" s="151"/>
      <c r="R69" s="151"/>
      <c r="S69" s="151"/>
      <c r="T69" s="151"/>
      <c r="U69" s="152"/>
      <c r="V69" s="152"/>
      <c r="W69" s="152"/>
      <c r="X69" s="152"/>
      <c r="Y69" s="152"/>
    </row>
    <row r="70" spans="17:25" x14ac:dyDescent="0.2">
      <c r="Q70" s="151"/>
      <c r="R70" s="151"/>
      <c r="S70" s="151"/>
      <c r="T70" s="151"/>
      <c r="U70" s="152"/>
      <c r="V70" s="152"/>
      <c r="W70" s="152"/>
      <c r="X70" s="152"/>
      <c r="Y70" s="152"/>
    </row>
    <row r="71" spans="17:25" x14ac:dyDescent="0.2">
      <c r="Q71" s="151"/>
      <c r="R71" s="151"/>
      <c r="S71" s="151"/>
      <c r="T71" s="151"/>
      <c r="U71" s="152"/>
      <c r="V71" s="152"/>
      <c r="W71" s="152"/>
      <c r="X71" s="152"/>
      <c r="Y71" s="152"/>
    </row>
    <row r="72" spans="17:25" x14ac:dyDescent="0.2">
      <c r="Q72" s="151"/>
      <c r="R72" s="151"/>
      <c r="S72" s="151"/>
      <c r="T72" s="151"/>
      <c r="U72" s="152"/>
      <c r="V72" s="152"/>
      <c r="W72" s="152"/>
      <c r="X72" s="152"/>
      <c r="Y72" s="152"/>
    </row>
    <row r="73" spans="17:25" x14ac:dyDescent="0.2">
      <c r="Q73" s="151"/>
      <c r="R73" s="151"/>
      <c r="S73" s="151"/>
      <c r="T73" s="151"/>
      <c r="U73" s="152"/>
      <c r="V73" s="152"/>
      <c r="W73" s="152"/>
      <c r="X73" s="152"/>
      <c r="Y73" s="152"/>
    </row>
    <row r="74" spans="17:25" x14ac:dyDescent="0.2">
      <c r="Q74" s="151"/>
      <c r="R74" s="151"/>
      <c r="S74" s="151"/>
      <c r="T74" s="151"/>
      <c r="U74" s="152"/>
      <c r="V74" s="152"/>
      <c r="W74" s="152"/>
      <c r="X74" s="152"/>
      <c r="Y74" s="152"/>
    </row>
    <row r="75" spans="17:25" x14ac:dyDescent="0.2">
      <c r="Q75" s="151"/>
      <c r="R75" s="151"/>
      <c r="S75" s="151"/>
      <c r="T75" s="151"/>
      <c r="U75" s="152"/>
      <c r="V75" s="152"/>
      <c r="W75" s="152"/>
      <c r="X75" s="152"/>
      <c r="Y75" s="152"/>
    </row>
    <row r="76" spans="17:25" x14ac:dyDescent="0.2">
      <c r="Q76" s="151"/>
      <c r="R76" s="151"/>
      <c r="S76" s="151"/>
      <c r="T76" s="151"/>
      <c r="U76" s="152"/>
      <c r="V76" s="152"/>
      <c r="W76" s="152"/>
      <c r="X76" s="152"/>
      <c r="Y76" s="152"/>
    </row>
    <row r="77" spans="17:25" x14ac:dyDescent="0.2">
      <c r="Q77" s="151"/>
      <c r="R77" s="151"/>
      <c r="S77" s="151"/>
      <c r="T77" s="151"/>
      <c r="U77" s="152"/>
      <c r="V77" s="152"/>
      <c r="W77" s="152"/>
      <c r="X77" s="152"/>
      <c r="Y77" s="152"/>
    </row>
    <row r="78" spans="17:25" x14ac:dyDescent="0.2">
      <c r="Q78" s="151"/>
      <c r="R78" s="151"/>
      <c r="S78" s="151"/>
      <c r="T78" s="151"/>
      <c r="U78" s="152"/>
      <c r="V78" s="152"/>
      <c r="W78" s="152"/>
      <c r="X78" s="152"/>
      <c r="Y78" s="152"/>
    </row>
    <row r="79" spans="17:25" x14ac:dyDescent="0.2">
      <c r="Q79" s="151"/>
      <c r="R79" s="151"/>
      <c r="S79" s="151"/>
      <c r="T79" s="151"/>
      <c r="U79" s="152"/>
      <c r="V79" s="152"/>
      <c r="W79" s="152"/>
      <c r="X79" s="152"/>
      <c r="Y79" s="152"/>
    </row>
    <row r="80" spans="17:25" x14ac:dyDescent="0.2">
      <c r="Q80" s="151"/>
      <c r="R80" s="151"/>
      <c r="S80" s="151"/>
      <c r="T80" s="151"/>
      <c r="U80" s="152"/>
      <c r="V80" s="152"/>
      <c r="W80" s="152"/>
      <c r="X80" s="152"/>
      <c r="Y80" s="152"/>
    </row>
    <row r="81" spans="17:25" x14ac:dyDescent="0.2">
      <c r="Q81" s="151"/>
      <c r="R81" s="151"/>
      <c r="S81" s="151"/>
      <c r="T81" s="151"/>
      <c r="U81" s="152"/>
      <c r="V81" s="152"/>
      <c r="W81" s="152"/>
      <c r="X81" s="152"/>
      <c r="Y81" s="152"/>
    </row>
    <row r="82" spans="17:25" x14ac:dyDescent="0.2">
      <c r="Q82" s="151"/>
      <c r="R82" s="151"/>
      <c r="S82" s="151"/>
      <c r="T82" s="151"/>
      <c r="U82" s="152"/>
      <c r="V82" s="152"/>
      <c r="W82" s="152"/>
      <c r="X82" s="152"/>
      <c r="Y82" s="152"/>
    </row>
    <row r="83" spans="17:25" x14ac:dyDescent="0.2">
      <c r="Q83" s="151"/>
      <c r="R83" s="151"/>
      <c r="S83" s="151"/>
      <c r="T83" s="151"/>
      <c r="U83" s="152"/>
      <c r="V83" s="152"/>
      <c r="W83" s="152"/>
      <c r="X83" s="152"/>
      <c r="Y83" s="152"/>
    </row>
    <row r="84" spans="17:25" x14ac:dyDescent="0.2">
      <c r="Q84" s="151"/>
      <c r="R84" s="151"/>
      <c r="S84" s="151"/>
      <c r="T84" s="151"/>
      <c r="U84" s="152"/>
      <c r="V84" s="152"/>
      <c r="W84" s="152"/>
      <c r="X84" s="152"/>
      <c r="Y84" s="152"/>
    </row>
    <row r="85" spans="17:25" x14ac:dyDescent="0.2">
      <c r="Q85" s="151"/>
      <c r="R85" s="151"/>
      <c r="S85" s="151"/>
      <c r="T85" s="151"/>
      <c r="U85" s="152"/>
      <c r="V85" s="152"/>
      <c r="W85" s="152"/>
      <c r="X85" s="152"/>
      <c r="Y85" s="152"/>
    </row>
    <row r="86" spans="17:25" x14ac:dyDescent="0.2">
      <c r="Q86" s="151"/>
      <c r="R86" s="151"/>
      <c r="S86" s="151"/>
      <c r="T86" s="151"/>
      <c r="U86" s="152"/>
      <c r="V86" s="152"/>
      <c r="W86" s="152"/>
      <c r="X86" s="152"/>
      <c r="Y86" s="152"/>
    </row>
    <row r="87" spans="17:25" x14ac:dyDescent="0.2">
      <c r="Q87" s="151"/>
      <c r="R87" s="151"/>
      <c r="S87" s="151"/>
      <c r="T87" s="151"/>
      <c r="U87" s="152"/>
      <c r="V87" s="152"/>
      <c r="W87" s="152"/>
      <c r="X87" s="152"/>
      <c r="Y87" s="152"/>
    </row>
    <row r="88" spans="17:25" x14ac:dyDescent="0.2">
      <c r="Q88" s="151"/>
      <c r="R88" s="151"/>
      <c r="S88" s="151"/>
      <c r="T88" s="151"/>
      <c r="U88" s="152"/>
      <c r="V88" s="152"/>
      <c r="W88" s="152"/>
      <c r="X88" s="152"/>
      <c r="Y88" s="152"/>
    </row>
    <row r="89" spans="17:25" x14ac:dyDescent="0.2">
      <c r="Q89" s="151"/>
      <c r="R89" s="151"/>
      <c r="S89" s="151"/>
      <c r="T89" s="151"/>
      <c r="U89" s="152"/>
      <c r="V89" s="152"/>
      <c r="W89" s="152"/>
      <c r="X89" s="152"/>
      <c r="Y89" s="152"/>
    </row>
    <row r="90" spans="17:25" x14ac:dyDescent="0.2">
      <c r="Q90" s="151"/>
      <c r="R90" s="151"/>
      <c r="S90" s="151"/>
      <c r="T90" s="151"/>
      <c r="U90" s="152"/>
      <c r="V90" s="152"/>
      <c r="W90" s="152"/>
      <c r="X90" s="152"/>
      <c r="Y90" s="152"/>
    </row>
    <row r="91" spans="17:25" x14ac:dyDescent="0.2">
      <c r="Q91" s="151"/>
      <c r="R91" s="151"/>
      <c r="S91" s="151"/>
      <c r="T91" s="151"/>
      <c r="U91" s="152"/>
      <c r="V91" s="152"/>
      <c r="W91" s="152"/>
      <c r="X91" s="152"/>
      <c r="Y91" s="152"/>
    </row>
    <row r="92" spans="17:25" x14ac:dyDescent="0.2">
      <c r="Q92" s="151"/>
      <c r="R92" s="151"/>
      <c r="S92" s="151"/>
      <c r="T92" s="151"/>
      <c r="U92" s="152"/>
      <c r="V92" s="152"/>
      <c r="W92" s="152"/>
      <c r="X92" s="152"/>
      <c r="Y92" s="152"/>
    </row>
    <row r="93" spans="17:25" x14ac:dyDescent="0.2">
      <c r="Q93" s="151"/>
      <c r="R93" s="151"/>
      <c r="S93" s="151"/>
      <c r="T93" s="151"/>
      <c r="U93" s="152"/>
      <c r="V93" s="152"/>
      <c r="W93" s="152"/>
      <c r="X93" s="152"/>
      <c r="Y93" s="152"/>
    </row>
    <row r="94" spans="17:25" x14ac:dyDescent="0.2">
      <c r="Q94" s="151"/>
      <c r="R94" s="151"/>
      <c r="S94" s="151"/>
      <c r="T94" s="151"/>
      <c r="U94" s="152"/>
      <c r="V94" s="152"/>
      <c r="W94" s="152"/>
      <c r="X94" s="152"/>
      <c r="Y94" s="152"/>
    </row>
    <row r="95" spans="17:25" x14ac:dyDescent="0.2">
      <c r="Q95" s="151"/>
      <c r="R95" s="151"/>
      <c r="S95" s="151"/>
      <c r="T95" s="151"/>
      <c r="U95" s="152"/>
      <c r="V95" s="152"/>
      <c r="W95" s="152"/>
      <c r="X95" s="152"/>
      <c r="Y95" s="152"/>
    </row>
    <row r="96" spans="17:25" x14ac:dyDescent="0.2">
      <c r="Q96" s="151"/>
      <c r="R96" s="151"/>
      <c r="S96" s="151"/>
      <c r="T96" s="151"/>
      <c r="U96" s="152"/>
      <c r="V96" s="152"/>
      <c r="W96" s="152"/>
      <c r="X96" s="152"/>
      <c r="Y96" s="152"/>
    </row>
    <row r="97" spans="17:25" x14ac:dyDescent="0.2">
      <c r="Q97" s="151"/>
      <c r="R97" s="151"/>
      <c r="S97" s="151"/>
      <c r="T97" s="151"/>
      <c r="U97" s="152"/>
      <c r="V97" s="152"/>
      <c r="W97" s="152"/>
      <c r="X97" s="152"/>
      <c r="Y97" s="152"/>
    </row>
    <row r="98" spans="17:25" x14ac:dyDescent="0.2">
      <c r="Q98" s="151"/>
      <c r="R98" s="151"/>
      <c r="S98" s="151"/>
      <c r="T98" s="151"/>
      <c r="U98" s="152"/>
      <c r="V98" s="152"/>
      <c r="W98" s="152"/>
      <c r="X98" s="152"/>
      <c r="Y98" s="152"/>
    </row>
    <row r="99" spans="17:25" x14ac:dyDescent="0.2">
      <c r="Q99" s="113"/>
      <c r="R99" s="113"/>
      <c r="S99" s="113"/>
      <c r="T99" s="113"/>
      <c r="U99" s="113"/>
      <c r="V99" s="113"/>
      <c r="W99" s="113"/>
      <c r="X99" s="113"/>
      <c r="Y99" s="113"/>
    </row>
    <row r="100" spans="17:25" x14ac:dyDescent="0.2">
      <c r="Q100" s="113"/>
      <c r="R100" s="113"/>
      <c r="S100" s="113"/>
      <c r="T100" s="113"/>
      <c r="U100" s="113"/>
      <c r="V100" s="113"/>
      <c r="W100" s="113"/>
      <c r="X100" s="113"/>
      <c r="Y100" s="113"/>
    </row>
    <row r="101" spans="17:25" x14ac:dyDescent="0.2">
      <c r="Q101" s="113"/>
      <c r="R101" s="113"/>
      <c r="S101" s="113"/>
      <c r="T101" s="113"/>
      <c r="U101" s="113"/>
      <c r="V101" s="113"/>
      <c r="W101" s="113"/>
      <c r="X101" s="113"/>
      <c r="Y101" s="113"/>
    </row>
    <row r="102" spans="17:25" x14ac:dyDescent="0.2">
      <c r="Q102" s="113"/>
      <c r="R102" s="113"/>
      <c r="S102" s="113"/>
      <c r="T102" s="113"/>
      <c r="U102" s="113"/>
      <c r="V102" s="113"/>
      <c r="W102" s="113"/>
      <c r="X102" s="113"/>
      <c r="Y102" s="113"/>
    </row>
    <row r="103" spans="17:25" x14ac:dyDescent="0.2">
      <c r="Q103" s="113"/>
      <c r="R103" s="113"/>
      <c r="S103" s="113"/>
      <c r="T103" s="113"/>
      <c r="U103" s="113"/>
      <c r="V103" s="113"/>
      <c r="W103" s="113"/>
      <c r="X103" s="113"/>
      <c r="Y103" s="113"/>
    </row>
    <row r="104" spans="17:25" x14ac:dyDescent="0.2">
      <c r="Q104" s="113"/>
      <c r="R104" s="113"/>
      <c r="S104" s="113"/>
      <c r="T104" s="113"/>
      <c r="U104" s="113"/>
      <c r="V104" s="113"/>
      <c r="W104" s="113"/>
      <c r="X104" s="113"/>
      <c r="Y104" s="113"/>
    </row>
    <row r="105" spans="17:25" x14ac:dyDescent="0.2">
      <c r="Q105" s="113"/>
      <c r="R105" s="113"/>
      <c r="S105" s="113"/>
      <c r="T105" s="113"/>
      <c r="U105" s="113"/>
      <c r="V105" s="113"/>
      <c r="W105" s="113"/>
      <c r="X105" s="113"/>
      <c r="Y105" s="113"/>
    </row>
    <row r="106" spans="17:25" x14ac:dyDescent="0.2">
      <c r="Q106" s="113"/>
      <c r="R106" s="113"/>
      <c r="S106" s="113"/>
      <c r="T106" s="113"/>
      <c r="U106" s="113"/>
      <c r="V106" s="113"/>
      <c r="W106" s="113"/>
      <c r="X106" s="113"/>
      <c r="Y106" s="113"/>
    </row>
    <row r="107" spans="17:25" x14ac:dyDescent="0.2">
      <c r="Q107" s="113"/>
      <c r="R107" s="113"/>
      <c r="S107" s="113"/>
      <c r="T107" s="113"/>
      <c r="U107" s="113"/>
      <c r="V107" s="113"/>
      <c r="W107" s="113"/>
      <c r="X107" s="113"/>
      <c r="Y107" s="113"/>
    </row>
    <row r="108" spans="17:25" x14ac:dyDescent="0.2">
      <c r="Q108" s="113"/>
      <c r="R108" s="113"/>
      <c r="S108" s="113"/>
      <c r="T108" s="113"/>
      <c r="U108" s="113"/>
      <c r="V108" s="113"/>
      <c r="W108" s="113"/>
      <c r="X108" s="113"/>
      <c r="Y108" s="113"/>
    </row>
    <row r="109" spans="17:25" x14ac:dyDescent="0.2">
      <c r="Q109" s="113"/>
      <c r="R109" s="113"/>
      <c r="S109" s="113"/>
      <c r="T109" s="113"/>
      <c r="U109" s="113"/>
      <c r="V109" s="113"/>
      <c r="W109" s="113"/>
      <c r="X109" s="113"/>
      <c r="Y109" s="113"/>
    </row>
    <row r="110" spans="17:25" x14ac:dyDescent="0.2">
      <c r="Q110" s="113"/>
      <c r="R110" s="113"/>
      <c r="S110" s="113"/>
      <c r="T110" s="113"/>
      <c r="U110" s="113"/>
      <c r="V110" s="113"/>
      <c r="W110" s="113"/>
      <c r="X110" s="113"/>
      <c r="Y110" s="113"/>
    </row>
    <row r="111" spans="17:25" x14ac:dyDescent="0.2">
      <c r="Q111" s="113"/>
      <c r="R111" s="113"/>
      <c r="S111" s="113"/>
      <c r="T111" s="113"/>
      <c r="U111" s="113"/>
      <c r="V111" s="113"/>
      <c r="W111" s="113"/>
      <c r="X111" s="113"/>
      <c r="Y111" s="113"/>
    </row>
    <row r="112" spans="17:25" x14ac:dyDescent="0.2">
      <c r="Q112" s="113"/>
      <c r="R112" s="113"/>
      <c r="S112" s="113"/>
      <c r="T112" s="113"/>
      <c r="U112" s="113"/>
      <c r="V112" s="113"/>
      <c r="W112" s="113"/>
      <c r="X112" s="113"/>
      <c r="Y112" s="113"/>
    </row>
    <row r="113" spans="17:25" x14ac:dyDescent="0.2">
      <c r="Q113" s="113"/>
      <c r="R113" s="113"/>
      <c r="S113" s="113"/>
      <c r="T113" s="113"/>
      <c r="U113" s="113"/>
      <c r="V113" s="113"/>
      <c r="W113" s="113"/>
      <c r="X113" s="113"/>
      <c r="Y113" s="113"/>
    </row>
    <row r="114" spans="17:25" x14ac:dyDescent="0.2">
      <c r="Q114" s="113"/>
      <c r="R114" s="113"/>
      <c r="S114" s="113"/>
      <c r="T114" s="113"/>
      <c r="U114" s="113"/>
      <c r="V114" s="113"/>
      <c r="W114" s="113"/>
      <c r="X114" s="113"/>
      <c r="Y114" s="113"/>
    </row>
    <row r="115" spans="17:25" x14ac:dyDescent="0.2">
      <c r="Q115" s="113"/>
      <c r="R115" s="113"/>
      <c r="S115" s="113"/>
      <c r="T115" s="113"/>
      <c r="U115" s="113"/>
      <c r="V115" s="113"/>
      <c r="W115" s="113"/>
      <c r="X115" s="113"/>
      <c r="Y115" s="113"/>
    </row>
    <row r="116" spans="17:25" x14ac:dyDescent="0.2">
      <c r="Q116" s="113"/>
      <c r="R116" s="113"/>
      <c r="S116" s="113"/>
      <c r="T116" s="113"/>
      <c r="U116" s="113"/>
      <c r="V116" s="113"/>
      <c r="W116" s="113"/>
      <c r="X116" s="113"/>
      <c r="Y116" s="113"/>
    </row>
    <row r="117" spans="17:25" x14ac:dyDescent="0.2">
      <c r="Q117" s="113"/>
      <c r="R117" s="113"/>
      <c r="S117" s="113"/>
      <c r="T117" s="113"/>
      <c r="U117" s="113"/>
      <c r="V117" s="113"/>
      <c r="W117" s="113"/>
      <c r="X117" s="113"/>
      <c r="Y117" s="113"/>
    </row>
    <row r="118" spans="17:25" x14ac:dyDescent="0.2">
      <c r="Q118" s="113"/>
      <c r="R118" s="113"/>
      <c r="S118" s="113"/>
      <c r="T118" s="113"/>
      <c r="U118" s="113"/>
      <c r="V118" s="113"/>
      <c r="W118" s="113"/>
      <c r="X118" s="113"/>
      <c r="Y118" s="113"/>
    </row>
    <row r="119" spans="17:25" x14ac:dyDescent="0.2">
      <c r="Q119" s="113"/>
      <c r="R119" s="113"/>
      <c r="S119" s="113"/>
      <c r="T119" s="113"/>
      <c r="U119" s="113"/>
      <c r="V119" s="113"/>
      <c r="W119" s="113"/>
      <c r="X119" s="113"/>
      <c r="Y119" s="113"/>
    </row>
    <row r="120" spans="17:25" x14ac:dyDescent="0.2">
      <c r="Q120" s="113"/>
      <c r="R120" s="113"/>
      <c r="S120" s="113"/>
      <c r="T120" s="113"/>
      <c r="U120" s="113"/>
      <c r="V120" s="113"/>
      <c r="W120" s="113"/>
      <c r="X120" s="113"/>
      <c r="Y120" s="113"/>
    </row>
    <row r="121" spans="17:25" x14ac:dyDescent="0.2">
      <c r="Q121" s="113"/>
      <c r="R121" s="113"/>
      <c r="S121" s="113"/>
      <c r="T121" s="113"/>
      <c r="U121" s="113"/>
      <c r="V121" s="113"/>
      <c r="W121" s="113"/>
      <c r="X121" s="113"/>
      <c r="Y121" s="113"/>
    </row>
    <row r="122" spans="17:25" x14ac:dyDescent="0.2">
      <c r="Q122" s="113"/>
      <c r="R122" s="113"/>
      <c r="S122" s="113"/>
      <c r="T122" s="113"/>
      <c r="U122" s="113"/>
      <c r="V122" s="113"/>
      <c r="W122" s="113"/>
      <c r="X122" s="113"/>
      <c r="Y122" s="113"/>
    </row>
    <row r="123" spans="17:25" x14ac:dyDescent="0.2">
      <c r="Q123" s="113"/>
      <c r="R123" s="113"/>
      <c r="S123" s="113"/>
      <c r="T123" s="113"/>
      <c r="U123" s="113"/>
      <c r="V123" s="113"/>
      <c r="W123" s="113"/>
      <c r="X123" s="113"/>
      <c r="Y123" s="113"/>
    </row>
    <row r="124" spans="17:25" x14ac:dyDescent="0.2">
      <c r="Q124" s="113"/>
      <c r="R124" s="113"/>
      <c r="S124" s="113"/>
      <c r="T124" s="113"/>
      <c r="U124" s="113"/>
      <c r="V124" s="113"/>
      <c r="W124" s="113"/>
      <c r="X124" s="113"/>
      <c r="Y124" s="113"/>
    </row>
    <row r="125" spans="17:25" x14ac:dyDescent="0.2">
      <c r="Q125" s="113"/>
      <c r="R125" s="113"/>
      <c r="S125" s="113"/>
      <c r="T125" s="113"/>
      <c r="U125" s="113"/>
      <c r="V125" s="113"/>
      <c r="W125" s="113"/>
      <c r="X125" s="113"/>
      <c r="Y125" s="113"/>
    </row>
    <row r="126" spans="17:25" x14ac:dyDescent="0.2">
      <c r="Q126" s="113"/>
      <c r="R126" s="113"/>
      <c r="S126" s="113"/>
      <c r="T126" s="113"/>
      <c r="U126" s="113"/>
      <c r="V126" s="113"/>
      <c r="W126" s="113"/>
      <c r="X126" s="113"/>
      <c r="Y126" s="113"/>
    </row>
    <row r="127" spans="17:25" x14ac:dyDescent="0.2">
      <c r="Q127" s="113"/>
      <c r="R127" s="113"/>
      <c r="S127" s="113"/>
      <c r="T127" s="113"/>
      <c r="U127" s="113"/>
      <c r="V127" s="113"/>
      <c r="W127" s="113"/>
      <c r="X127" s="113"/>
      <c r="Y127" s="113"/>
    </row>
    <row r="128" spans="17:25" x14ac:dyDescent="0.2">
      <c r="Q128" s="113"/>
      <c r="R128" s="113"/>
      <c r="S128" s="113"/>
      <c r="T128" s="113"/>
      <c r="U128" s="113"/>
      <c r="V128" s="113"/>
      <c r="W128" s="113"/>
      <c r="X128" s="113"/>
      <c r="Y128" s="113"/>
    </row>
    <row r="129" spans="17:25" x14ac:dyDescent="0.2">
      <c r="Q129" s="113"/>
      <c r="R129" s="113"/>
      <c r="S129" s="113"/>
      <c r="T129" s="113"/>
      <c r="U129" s="113"/>
      <c r="V129" s="113"/>
      <c r="W129" s="113"/>
      <c r="X129" s="113"/>
      <c r="Y129" s="113"/>
    </row>
    <row r="130" spans="17:25" x14ac:dyDescent="0.2">
      <c r="Q130" s="113"/>
      <c r="R130" s="113"/>
      <c r="S130" s="113"/>
      <c r="T130" s="113"/>
      <c r="U130" s="113"/>
      <c r="V130" s="113"/>
      <c r="W130" s="113"/>
      <c r="X130" s="113"/>
      <c r="Y130" s="113"/>
    </row>
    <row r="131" spans="17:25" x14ac:dyDescent="0.2">
      <c r="Q131" s="113"/>
      <c r="R131" s="113"/>
      <c r="S131" s="113"/>
      <c r="T131" s="113"/>
      <c r="U131" s="113"/>
      <c r="V131" s="113"/>
      <c r="W131" s="113"/>
      <c r="X131" s="113"/>
      <c r="Y131" s="113"/>
    </row>
    <row r="132" spans="17:25" x14ac:dyDescent="0.2">
      <c r="Q132" s="113"/>
      <c r="R132" s="113"/>
      <c r="S132" s="113"/>
      <c r="T132" s="113"/>
      <c r="U132" s="113"/>
      <c r="V132" s="113"/>
      <c r="W132" s="113"/>
      <c r="X132" s="113"/>
      <c r="Y132" s="113"/>
    </row>
    <row r="133" spans="17:25" x14ac:dyDescent="0.2">
      <c r="Q133" s="113"/>
      <c r="R133" s="113"/>
      <c r="S133" s="113"/>
      <c r="T133" s="113"/>
      <c r="U133" s="113"/>
      <c r="V133" s="113"/>
      <c r="W133" s="113"/>
      <c r="X133" s="113"/>
      <c r="Y133" s="113"/>
    </row>
    <row r="134" spans="17:25" x14ac:dyDescent="0.2">
      <c r="Q134" s="113"/>
      <c r="R134" s="113"/>
      <c r="S134" s="113"/>
      <c r="T134" s="113"/>
      <c r="U134" s="113"/>
      <c r="V134" s="113"/>
      <c r="W134" s="113"/>
      <c r="X134" s="113"/>
      <c r="Y134" s="113"/>
    </row>
    <row r="135" spans="17:25" x14ac:dyDescent="0.2">
      <c r="Q135" s="113"/>
      <c r="R135" s="113"/>
      <c r="S135" s="113"/>
      <c r="T135" s="113"/>
      <c r="U135" s="113"/>
      <c r="V135" s="113"/>
      <c r="W135" s="113"/>
      <c r="X135" s="113"/>
      <c r="Y135" s="113"/>
    </row>
    <row r="136" spans="17:25" x14ac:dyDescent="0.2">
      <c r="Q136" s="113"/>
      <c r="R136" s="113"/>
      <c r="S136" s="113"/>
      <c r="T136" s="113"/>
      <c r="U136" s="113"/>
      <c r="V136" s="113"/>
      <c r="W136" s="113"/>
      <c r="X136" s="113"/>
      <c r="Y136" s="113"/>
    </row>
    <row r="137" spans="17:25" x14ac:dyDescent="0.2">
      <c r="Q137" s="113"/>
      <c r="R137" s="113"/>
      <c r="S137" s="113"/>
      <c r="T137" s="113"/>
      <c r="U137" s="113"/>
      <c r="V137" s="113"/>
      <c r="W137" s="113"/>
      <c r="X137" s="113"/>
      <c r="Y137" s="113"/>
    </row>
    <row r="138" spans="17:25" x14ac:dyDescent="0.2">
      <c r="Q138" s="113"/>
      <c r="R138" s="113"/>
      <c r="S138" s="113"/>
      <c r="T138" s="113"/>
      <c r="U138" s="113"/>
      <c r="V138" s="113"/>
      <c r="W138" s="113"/>
      <c r="X138" s="113"/>
      <c r="Y138" s="113"/>
    </row>
    <row r="139" spans="17:25" x14ac:dyDescent="0.2">
      <c r="Q139" s="113"/>
      <c r="R139" s="113"/>
      <c r="S139" s="113"/>
      <c r="T139" s="113"/>
      <c r="U139" s="113"/>
      <c r="V139" s="113"/>
      <c r="W139" s="113"/>
      <c r="X139" s="113"/>
      <c r="Y139" s="113"/>
    </row>
    <row r="140" spans="17:25" x14ac:dyDescent="0.2">
      <c r="Q140" s="113"/>
      <c r="R140" s="113"/>
      <c r="S140" s="113"/>
      <c r="T140" s="113"/>
      <c r="U140" s="113"/>
      <c r="V140" s="113"/>
      <c r="W140" s="113"/>
      <c r="X140" s="113"/>
      <c r="Y140" s="113"/>
    </row>
    <row r="141" spans="17:25" x14ac:dyDescent="0.2">
      <c r="Q141" s="113"/>
      <c r="R141" s="113"/>
      <c r="S141" s="113"/>
      <c r="T141" s="113"/>
      <c r="U141" s="113"/>
      <c r="V141" s="113"/>
      <c r="W141" s="113"/>
      <c r="X141" s="113"/>
      <c r="Y141" s="113"/>
    </row>
    <row r="142" spans="17:25" x14ac:dyDescent="0.2">
      <c r="Q142" s="113"/>
      <c r="R142" s="113"/>
      <c r="S142" s="113"/>
      <c r="T142" s="113"/>
      <c r="U142" s="113"/>
      <c r="V142" s="113"/>
      <c r="W142" s="113"/>
      <c r="X142" s="113"/>
      <c r="Y142" s="113"/>
    </row>
    <row r="143" spans="17:25" x14ac:dyDescent="0.2">
      <c r="Q143" s="113"/>
      <c r="R143" s="113"/>
      <c r="S143" s="113"/>
      <c r="T143" s="113"/>
      <c r="U143" s="113"/>
      <c r="V143" s="113"/>
      <c r="W143" s="113"/>
      <c r="X143" s="113"/>
      <c r="Y143" s="113"/>
    </row>
    <row r="144" spans="17:25" x14ac:dyDescent="0.2">
      <c r="Q144" s="113"/>
      <c r="R144" s="113"/>
      <c r="S144" s="113"/>
      <c r="T144" s="113"/>
      <c r="U144" s="113"/>
      <c r="V144" s="113"/>
      <c r="W144" s="113"/>
      <c r="X144" s="113"/>
      <c r="Y144" s="113"/>
    </row>
    <row r="145" spans="17:25" x14ac:dyDescent="0.2">
      <c r="Q145" s="113"/>
      <c r="R145" s="113"/>
      <c r="S145" s="113"/>
      <c r="T145" s="113"/>
      <c r="U145" s="113"/>
      <c r="V145" s="113"/>
      <c r="W145" s="113"/>
      <c r="X145" s="113"/>
      <c r="Y145" s="113"/>
    </row>
    <row r="146" spans="17:25" x14ac:dyDescent="0.2">
      <c r="Q146" s="113"/>
      <c r="R146" s="113"/>
      <c r="S146" s="113"/>
      <c r="T146" s="113"/>
      <c r="U146" s="113"/>
      <c r="V146" s="113"/>
      <c r="W146" s="113"/>
      <c r="X146" s="113"/>
      <c r="Y146" s="113"/>
    </row>
    <row r="147" spans="17:25" x14ac:dyDescent="0.2">
      <c r="Q147" s="113"/>
      <c r="R147" s="113"/>
      <c r="S147" s="113"/>
      <c r="T147" s="113"/>
      <c r="U147" s="113"/>
      <c r="V147" s="113"/>
      <c r="W147" s="113"/>
      <c r="X147" s="113"/>
      <c r="Y147" s="113"/>
    </row>
    <row r="148" spans="17:25" x14ac:dyDescent="0.2">
      <c r="Q148" s="113"/>
      <c r="R148" s="113"/>
      <c r="S148" s="113"/>
      <c r="T148" s="113"/>
      <c r="U148" s="113"/>
      <c r="V148" s="113"/>
      <c r="W148" s="113"/>
      <c r="X148" s="113"/>
      <c r="Y148" s="113"/>
    </row>
    <row r="149" spans="17:25" x14ac:dyDescent="0.2">
      <c r="Q149" s="113"/>
      <c r="R149" s="113"/>
      <c r="S149" s="113"/>
      <c r="T149" s="113"/>
      <c r="U149" s="113"/>
      <c r="V149" s="113"/>
      <c r="W149" s="113"/>
      <c r="X149" s="113"/>
      <c r="Y149" s="113"/>
    </row>
    <row r="150" spans="17:25" x14ac:dyDescent="0.2">
      <c r="Q150" s="113"/>
      <c r="R150" s="113"/>
      <c r="S150" s="113"/>
      <c r="T150" s="113"/>
      <c r="U150" s="113"/>
      <c r="V150" s="113"/>
      <c r="W150" s="113"/>
      <c r="X150" s="113"/>
      <c r="Y150" s="113"/>
    </row>
    <row r="151" spans="17:25" x14ac:dyDescent="0.2">
      <c r="Q151" s="113"/>
      <c r="R151" s="113"/>
      <c r="S151" s="113"/>
      <c r="T151" s="113"/>
      <c r="U151" s="113"/>
      <c r="V151" s="113"/>
      <c r="W151" s="113"/>
      <c r="X151" s="113"/>
      <c r="Y151" s="113"/>
    </row>
    <row r="152" spans="17:25" x14ac:dyDescent="0.2">
      <c r="Q152" s="113"/>
      <c r="R152" s="113"/>
      <c r="S152" s="113"/>
      <c r="T152" s="113"/>
      <c r="U152" s="113"/>
      <c r="V152" s="113"/>
      <c r="W152" s="113"/>
      <c r="X152" s="113"/>
      <c r="Y152" s="113"/>
    </row>
    <row r="153" spans="17:25" x14ac:dyDescent="0.2">
      <c r="Q153" s="113"/>
      <c r="R153" s="113"/>
      <c r="S153" s="113"/>
      <c r="T153" s="113"/>
      <c r="U153" s="113"/>
      <c r="V153" s="113"/>
      <c r="W153" s="113"/>
      <c r="X153" s="113"/>
      <c r="Y153" s="113"/>
    </row>
    <row r="154" spans="17:25" x14ac:dyDescent="0.2">
      <c r="Q154" s="113"/>
      <c r="R154" s="113"/>
      <c r="S154" s="113"/>
      <c r="T154" s="113"/>
      <c r="U154" s="113"/>
      <c r="V154" s="113"/>
      <c r="W154" s="113"/>
      <c r="X154" s="113"/>
      <c r="Y154" s="113"/>
    </row>
    <row r="155" spans="17:25" x14ac:dyDescent="0.2">
      <c r="Q155" s="113"/>
      <c r="R155" s="113"/>
      <c r="S155" s="113"/>
      <c r="T155" s="113"/>
      <c r="U155" s="113"/>
      <c r="V155" s="113"/>
      <c r="W155" s="113"/>
      <c r="X155" s="113"/>
      <c r="Y155" s="113"/>
    </row>
    <row r="156" spans="17:25" x14ac:dyDescent="0.2">
      <c r="Q156" s="113"/>
      <c r="R156" s="113"/>
      <c r="S156" s="113"/>
      <c r="T156" s="113"/>
      <c r="U156" s="113"/>
      <c r="V156" s="113"/>
      <c r="W156" s="113"/>
      <c r="X156" s="113"/>
      <c r="Y156" s="113"/>
    </row>
    <row r="157" spans="17:25" x14ac:dyDescent="0.2">
      <c r="Q157" s="113"/>
      <c r="R157" s="113"/>
      <c r="S157" s="113"/>
      <c r="T157" s="113"/>
      <c r="U157" s="113"/>
      <c r="V157" s="113"/>
      <c r="W157" s="113"/>
      <c r="X157" s="113"/>
      <c r="Y157" s="113"/>
    </row>
    <row r="158" spans="17:25" x14ac:dyDescent="0.2">
      <c r="Q158" s="113"/>
      <c r="R158" s="113"/>
      <c r="S158" s="113"/>
      <c r="T158" s="113"/>
      <c r="U158" s="113"/>
      <c r="V158" s="113"/>
      <c r="W158" s="113"/>
      <c r="X158" s="113"/>
      <c r="Y158" s="113"/>
    </row>
    <row r="159" spans="17:25" x14ac:dyDescent="0.2">
      <c r="Q159" s="113"/>
      <c r="R159" s="113"/>
      <c r="S159" s="113"/>
      <c r="T159" s="113"/>
      <c r="U159" s="113"/>
      <c r="V159" s="113"/>
      <c r="W159" s="113"/>
      <c r="X159" s="113"/>
      <c r="Y159" s="113"/>
    </row>
    <row r="160" spans="17:25" x14ac:dyDescent="0.2">
      <c r="Q160" s="113"/>
      <c r="R160" s="113"/>
      <c r="S160" s="113"/>
      <c r="T160" s="113"/>
      <c r="U160" s="113"/>
      <c r="V160" s="113"/>
      <c r="W160" s="113"/>
      <c r="X160" s="113"/>
      <c r="Y160" s="113"/>
    </row>
    <row r="161" spans="17:25" x14ac:dyDescent="0.2">
      <c r="Q161" s="113"/>
      <c r="R161" s="113"/>
      <c r="S161" s="113"/>
      <c r="T161" s="113"/>
      <c r="U161" s="113"/>
      <c r="V161" s="113"/>
      <c r="W161" s="113"/>
      <c r="X161" s="113"/>
      <c r="Y161" s="113"/>
    </row>
    <row r="162" spans="17:25" x14ac:dyDescent="0.2">
      <c r="Q162" s="113"/>
      <c r="R162" s="113"/>
      <c r="S162" s="113"/>
      <c r="T162" s="113"/>
      <c r="U162" s="113"/>
      <c r="V162" s="113"/>
      <c r="W162" s="113"/>
      <c r="X162" s="113"/>
      <c r="Y162" s="113"/>
    </row>
    <row r="163" spans="17:25" x14ac:dyDescent="0.2">
      <c r="Q163" s="113"/>
      <c r="R163" s="113"/>
      <c r="S163" s="113"/>
      <c r="T163" s="113"/>
      <c r="U163" s="113"/>
      <c r="V163" s="113"/>
      <c r="W163" s="113"/>
      <c r="X163" s="113"/>
      <c r="Y163" s="113"/>
    </row>
    <row r="164" spans="17:25" x14ac:dyDescent="0.2">
      <c r="Q164" s="113"/>
      <c r="R164" s="113"/>
      <c r="S164" s="113"/>
      <c r="T164" s="113"/>
      <c r="U164" s="113"/>
      <c r="V164" s="113"/>
      <c r="W164" s="113"/>
      <c r="X164" s="113"/>
      <c r="Y164" s="113"/>
    </row>
    <row r="165" spans="17:25" x14ac:dyDescent="0.2">
      <c r="Q165" s="113"/>
      <c r="R165" s="113"/>
      <c r="S165" s="113"/>
      <c r="T165" s="113"/>
      <c r="U165" s="113"/>
      <c r="V165" s="113"/>
      <c r="W165" s="113"/>
      <c r="X165" s="113"/>
      <c r="Y165" s="113"/>
    </row>
    <row r="166" spans="17:25" x14ac:dyDescent="0.2">
      <c r="Q166" s="113"/>
      <c r="R166" s="113"/>
      <c r="S166" s="113"/>
      <c r="T166" s="113"/>
      <c r="U166" s="113"/>
      <c r="V166" s="113"/>
      <c r="W166" s="113"/>
      <c r="X166" s="113"/>
      <c r="Y166" s="113"/>
    </row>
    <row r="167" spans="17:25" x14ac:dyDescent="0.2">
      <c r="Q167" s="113"/>
      <c r="R167" s="113"/>
      <c r="S167" s="113"/>
      <c r="T167" s="113"/>
      <c r="U167" s="113"/>
      <c r="V167" s="113"/>
      <c r="W167" s="113"/>
      <c r="X167" s="113"/>
      <c r="Y167" s="113"/>
    </row>
    <row r="168" spans="17:25" x14ac:dyDescent="0.2">
      <c r="Q168" s="113"/>
      <c r="R168" s="113"/>
      <c r="S168" s="113"/>
      <c r="T168" s="113"/>
      <c r="U168" s="113"/>
      <c r="V168" s="113"/>
      <c r="W168" s="113"/>
      <c r="X168" s="113"/>
      <c r="Y168" s="113"/>
    </row>
    <row r="169" spans="17:25" x14ac:dyDescent="0.2">
      <c r="Q169" s="113"/>
      <c r="R169" s="113"/>
      <c r="S169" s="113"/>
      <c r="T169" s="113"/>
      <c r="U169" s="113"/>
      <c r="V169" s="113"/>
      <c r="W169" s="113"/>
      <c r="X169" s="113"/>
      <c r="Y169" s="113"/>
    </row>
    <row r="170" spans="17:25" x14ac:dyDescent="0.2">
      <c r="Q170" s="113"/>
      <c r="R170" s="113"/>
      <c r="S170" s="113"/>
      <c r="T170" s="113"/>
      <c r="U170" s="113"/>
      <c r="V170" s="113"/>
      <c r="W170" s="113"/>
      <c r="X170" s="113"/>
      <c r="Y170" s="113"/>
    </row>
    <row r="171" spans="17:25" x14ac:dyDescent="0.2">
      <c r="Q171" s="113"/>
      <c r="R171" s="113"/>
      <c r="S171" s="113"/>
      <c r="T171" s="113"/>
      <c r="U171" s="113"/>
      <c r="V171" s="113"/>
      <c r="W171" s="113"/>
      <c r="X171" s="113"/>
      <c r="Y171" s="113"/>
    </row>
    <row r="172" spans="17:25" x14ac:dyDescent="0.2">
      <c r="Q172" s="113"/>
      <c r="R172" s="113"/>
      <c r="S172" s="113"/>
      <c r="T172" s="113"/>
      <c r="U172" s="113"/>
      <c r="V172" s="113"/>
      <c r="W172" s="113"/>
      <c r="X172" s="113"/>
      <c r="Y172" s="113"/>
    </row>
    <row r="173" spans="17:25" x14ac:dyDescent="0.2">
      <c r="Q173" s="113"/>
      <c r="R173" s="113"/>
      <c r="S173" s="113"/>
      <c r="T173" s="113"/>
      <c r="U173" s="113"/>
      <c r="V173" s="113"/>
      <c r="W173" s="113"/>
      <c r="X173" s="113"/>
      <c r="Y173" s="113"/>
    </row>
    <row r="174" spans="17:25" x14ac:dyDescent="0.2">
      <c r="Q174" s="113"/>
      <c r="R174" s="113"/>
      <c r="S174" s="113"/>
      <c r="T174" s="113"/>
      <c r="U174" s="113"/>
      <c r="V174" s="113"/>
      <c r="W174" s="113"/>
      <c r="X174" s="113"/>
      <c r="Y174" s="113"/>
    </row>
    <row r="175" spans="17:25" x14ac:dyDescent="0.2">
      <c r="Q175" s="113"/>
      <c r="R175" s="113"/>
      <c r="S175" s="113"/>
      <c r="T175" s="113"/>
      <c r="U175" s="113"/>
      <c r="V175" s="113"/>
      <c r="W175" s="113"/>
      <c r="X175" s="113"/>
      <c r="Y175" s="113"/>
    </row>
    <row r="176" spans="17:25" x14ac:dyDescent="0.2">
      <c r="Q176" s="113"/>
      <c r="R176" s="113"/>
      <c r="S176" s="113"/>
      <c r="T176" s="113"/>
      <c r="U176" s="113"/>
      <c r="V176" s="113"/>
      <c r="W176" s="113"/>
      <c r="X176" s="113"/>
      <c r="Y176" s="113"/>
    </row>
    <row r="177" spans="17:25" x14ac:dyDescent="0.2">
      <c r="Q177" s="113"/>
      <c r="R177" s="113"/>
      <c r="S177" s="113"/>
      <c r="T177" s="113"/>
      <c r="U177" s="113"/>
      <c r="V177" s="113"/>
      <c r="W177" s="113"/>
      <c r="X177" s="113"/>
      <c r="Y177" s="113"/>
    </row>
    <row r="178" spans="17:25" x14ac:dyDescent="0.2">
      <c r="Q178" s="113"/>
      <c r="R178" s="113"/>
      <c r="S178" s="113"/>
      <c r="T178" s="113"/>
      <c r="U178" s="113"/>
      <c r="V178" s="113"/>
      <c r="W178" s="113"/>
      <c r="X178" s="113"/>
      <c r="Y178" s="113"/>
    </row>
    <row r="179" spans="17:25" x14ac:dyDescent="0.2">
      <c r="Q179" s="113"/>
      <c r="R179" s="113"/>
      <c r="S179" s="113"/>
      <c r="T179" s="113"/>
      <c r="U179" s="113"/>
      <c r="V179" s="113"/>
      <c r="W179" s="113"/>
      <c r="X179" s="113"/>
      <c r="Y179" s="113"/>
    </row>
    <row r="180" spans="17:25" x14ac:dyDescent="0.2">
      <c r="Q180" s="113"/>
      <c r="R180" s="113"/>
      <c r="S180" s="113"/>
      <c r="T180" s="113"/>
      <c r="U180" s="113"/>
      <c r="V180" s="113"/>
      <c r="W180" s="113"/>
      <c r="X180" s="113"/>
      <c r="Y180" s="113"/>
    </row>
    <row r="181" spans="17:25" x14ac:dyDescent="0.2">
      <c r="Q181" s="113"/>
      <c r="R181" s="113"/>
      <c r="S181" s="113"/>
      <c r="T181" s="113"/>
      <c r="U181" s="113"/>
      <c r="V181" s="113"/>
      <c r="W181" s="113"/>
      <c r="X181" s="113"/>
      <c r="Y181" s="113"/>
    </row>
    <row r="182" spans="17:25" x14ac:dyDescent="0.2">
      <c r="Q182" s="113"/>
      <c r="R182" s="113"/>
      <c r="S182" s="113"/>
      <c r="T182" s="113"/>
      <c r="U182" s="113"/>
      <c r="V182" s="113"/>
      <c r="W182" s="113"/>
      <c r="X182" s="113"/>
      <c r="Y182" s="113"/>
    </row>
  </sheetData>
  <mergeCells count="90">
    <mergeCell ref="B1:C1"/>
    <mergeCell ref="E1:AB1"/>
    <mergeCell ref="K2:L2"/>
    <mergeCell ref="A3:A42"/>
    <mergeCell ref="B3:B42"/>
    <mergeCell ref="C3:C8"/>
    <mergeCell ref="D3:D8"/>
    <mergeCell ref="E3:E8"/>
    <mergeCell ref="F3:F8"/>
    <mergeCell ref="G3:G8"/>
    <mergeCell ref="H3:H8"/>
    <mergeCell ref="I3:I8"/>
    <mergeCell ref="J3:J4"/>
    <mergeCell ref="V3:V8"/>
    <mergeCell ref="W3:W8"/>
    <mergeCell ref="Y3:Y8"/>
    <mergeCell ref="AB3:AB42"/>
    <mergeCell ref="J5:J6"/>
    <mergeCell ref="J7:J8"/>
    <mergeCell ref="AA9:AA12"/>
    <mergeCell ref="AA13:AA14"/>
    <mergeCell ref="AA15:AA16"/>
    <mergeCell ref="AA17:AA18"/>
    <mergeCell ref="X3:X8"/>
    <mergeCell ref="Y9:Y18"/>
    <mergeCell ref="J11:J12"/>
    <mergeCell ref="J13:J14"/>
    <mergeCell ref="J15:J16"/>
    <mergeCell ref="J17:J18"/>
    <mergeCell ref="Y19:Y26"/>
    <mergeCell ref="AA19:AA26"/>
    <mergeCell ref="J21:J22"/>
    <mergeCell ref="E9:E18"/>
    <mergeCell ref="F9:F18"/>
    <mergeCell ref="G9:G18"/>
    <mergeCell ref="H9:H18"/>
    <mergeCell ref="D19:D26"/>
    <mergeCell ref="E19:E26"/>
    <mergeCell ref="F19:F26"/>
    <mergeCell ref="G19:G26"/>
    <mergeCell ref="H19:H26"/>
    <mergeCell ref="I9:I18"/>
    <mergeCell ref="J9:J10"/>
    <mergeCell ref="V9:V18"/>
    <mergeCell ref="W9:W18"/>
    <mergeCell ref="X9:X18"/>
    <mergeCell ref="I19:I26"/>
    <mergeCell ref="J19:J20"/>
    <mergeCell ref="V19:V26"/>
    <mergeCell ref="W19:W26"/>
    <mergeCell ref="C27:C34"/>
    <mergeCell ref="D27:D34"/>
    <mergeCell ref="E27:E34"/>
    <mergeCell ref="F27:F34"/>
    <mergeCell ref="G27:G34"/>
    <mergeCell ref="H27:H34"/>
    <mergeCell ref="I27:I34"/>
    <mergeCell ref="J27:J28"/>
    <mergeCell ref="V27:V34"/>
    <mergeCell ref="W27:W34"/>
    <mergeCell ref="C9:C26"/>
    <mergeCell ref="D9:D18"/>
    <mergeCell ref="J23:J24"/>
    <mergeCell ref="J25:J26"/>
    <mergeCell ref="X19:X26"/>
    <mergeCell ref="Z3:Z42"/>
    <mergeCell ref="AA3:AA8"/>
    <mergeCell ref="Y27:Y34"/>
    <mergeCell ref="AA27:AA34"/>
    <mergeCell ref="J29:J30"/>
    <mergeCell ref="J31:J32"/>
    <mergeCell ref="J33:J34"/>
    <mergeCell ref="X27:X34"/>
    <mergeCell ref="Y35:Y42"/>
    <mergeCell ref="AA35:AA42"/>
    <mergeCell ref="W35:W42"/>
    <mergeCell ref="X35:X42"/>
    <mergeCell ref="C35:C42"/>
    <mergeCell ref="D35:D42"/>
    <mergeCell ref="E35:E42"/>
    <mergeCell ref="F35:F42"/>
    <mergeCell ref="G35:G42"/>
    <mergeCell ref="Q46:U46"/>
    <mergeCell ref="H35:H42"/>
    <mergeCell ref="I35:I42"/>
    <mergeCell ref="J35:J36"/>
    <mergeCell ref="V35:V42"/>
    <mergeCell ref="J37:J38"/>
    <mergeCell ref="J39:J40"/>
    <mergeCell ref="J41:J42"/>
  </mergeCells>
  <conditionalFormatting sqref="Q48:T48">
    <cfRule type="iconSet" priority="1">
      <iconSet iconSet="3Symbols">
        <cfvo type="percent" val="0"/>
        <cfvo type="percent" val="33"/>
        <cfvo type="percent" val="67"/>
      </iconSet>
    </cfRule>
  </conditionalFormatting>
  <printOptions horizontalCentered="1"/>
  <pageMargins left="0.39370078740157483" right="0.39370078740157483" top="0.74803149606299213" bottom="0.74803149606299213" header="0.31496062992125984" footer="0.31496062992125984"/>
  <pageSetup scale="3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T182"/>
  <sheetViews>
    <sheetView topLeftCell="H106" zoomScale="90" zoomScaleNormal="90" workbookViewId="0">
      <selection activeCell="X116" sqref="X116"/>
    </sheetView>
  </sheetViews>
  <sheetFormatPr baseColWidth="10" defaultColWidth="12.42578125" defaultRowHeight="15.75" x14ac:dyDescent="0.25"/>
  <cols>
    <col min="1" max="1" width="18.7109375" style="26" customWidth="1"/>
    <col min="2" max="2" width="22.42578125" style="26" customWidth="1"/>
    <col min="3" max="3" width="29.7109375" style="26" customWidth="1"/>
    <col min="4" max="4" width="45.140625" style="26" customWidth="1"/>
    <col min="5" max="5" width="34.85546875" style="26" customWidth="1"/>
    <col min="6" max="6" width="10.140625" style="26" customWidth="1"/>
    <col min="7" max="7" width="21.7109375" style="27" customWidth="1"/>
    <col min="8" max="8" width="17.7109375" style="27" customWidth="1"/>
    <col min="9" max="9" width="13.42578125" style="26" customWidth="1"/>
    <col min="10" max="10" width="48.28515625" style="27" customWidth="1"/>
    <col min="11" max="11" width="9.7109375" style="26" bestFit="1" customWidth="1"/>
    <col min="12" max="12" width="7.140625" style="26" customWidth="1"/>
    <col min="13" max="13" width="11.28515625" style="26" customWidth="1"/>
    <col min="14" max="14" width="11.7109375" style="26" customWidth="1"/>
    <col min="15" max="15" width="11.28515625" style="26" customWidth="1"/>
    <col min="16" max="16" width="11.7109375" style="26" customWidth="1"/>
    <col min="17" max="17" width="10" style="8" customWidth="1"/>
    <col min="18" max="18" width="10.42578125" style="8" bestFit="1" customWidth="1"/>
    <col min="19" max="25" width="10" style="8" customWidth="1"/>
    <col min="26" max="26" width="18.140625" style="68" customWidth="1"/>
    <col min="27" max="27" width="17.7109375" style="68" customWidth="1"/>
    <col min="28" max="28" width="22.42578125" style="68" customWidth="1"/>
    <col min="29" max="46" width="12.42578125" style="68"/>
    <col min="47" max="16384" width="12.42578125" style="26"/>
  </cols>
  <sheetData>
    <row r="1" spans="1:28" ht="26.65" customHeight="1" x14ac:dyDescent="0.25">
      <c r="A1" s="56" t="s">
        <v>1</v>
      </c>
      <c r="B1" s="435" t="s">
        <v>2</v>
      </c>
      <c r="C1" s="435"/>
      <c r="D1" s="56" t="s">
        <v>147</v>
      </c>
      <c r="E1" s="665">
        <v>2023</v>
      </c>
      <c r="F1" s="666"/>
      <c r="G1" s="666"/>
      <c r="H1" s="666"/>
      <c r="I1" s="666"/>
      <c r="J1" s="666"/>
      <c r="K1" s="666"/>
      <c r="L1" s="666"/>
      <c r="M1" s="666"/>
      <c r="N1" s="666"/>
      <c r="O1" s="666"/>
      <c r="P1" s="666"/>
      <c r="Q1" s="666"/>
      <c r="R1" s="666"/>
      <c r="S1" s="666"/>
      <c r="T1" s="666"/>
      <c r="U1" s="666"/>
      <c r="V1" s="666"/>
      <c r="W1" s="666"/>
      <c r="X1" s="666"/>
      <c r="Y1" s="666"/>
      <c r="Z1" s="666"/>
      <c r="AA1" s="666"/>
      <c r="AB1" s="666"/>
    </row>
    <row r="2" spans="1:28" ht="55.9" customHeight="1" x14ac:dyDescent="0.25">
      <c r="A2" s="57" t="s">
        <v>4</v>
      </c>
      <c r="B2" s="71" t="s">
        <v>5</v>
      </c>
      <c r="C2" s="71" t="s">
        <v>286</v>
      </c>
      <c r="D2" s="58" t="s">
        <v>7</v>
      </c>
      <c r="E2" s="72" t="s">
        <v>8</v>
      </c>
      <c r="F2" s="28" t="s">
        <v>288</v>
      </c>
      <c r="G2" s="73" t="s">
        <v>10</v>
      </c>
      <c r="H2" s="73" t="s">
        <v>11</v>
      </c>
      <c r="I2" s="74" t="s">
        <v>12</v>
      </c>
      <c r="J2" s="73" t="s">
        <v>13</v>
      </c>
      <c r="K2" s="565" t="s">
        <v>14</v>
      </c>
      <c r="L2" s="565"/>
      <c r="M2" s="75">
        <v>44986</v>
      </c>
      <c r="N2" s="75">
        <v>45078</v>
      </c>
      <c r="O2" s="75">
        <v>45170</v>
      </c>
      <c r="P2" s="75">
        <v>45261</v>
      </c>
      <c r="Q2" s="148" t="s">
        <v>15</v>
      </c>
      <c r="R2" s="148" t="s">
        <v>16</v>
      </c>
      <c r="S2" s="148" t="s">
        <v>17</v>
      </c>
      <c r="T2" s="148" t="s">
        <v>18</v>
      </c>
      <c r="U2" s="148" t="s">
        <v>19</v>
      </c>
      <c r="V2" s="148" t="s">
        <v>20</v>
      </c>
      <c r="W2" s="148" t="s">
        <v>21</v>
      </c>
      <c r="X2" s="148" t="s">
        <v>22</v>
      </c>
      <c r="Y2" s="148" t="s">
        <v>23</v>
      </c>
      <c r="Z2" s="99" t="s">
        <v>149</v>
      </c>
      <c r="AA2" s="112" t="s">
        <v>25</v>
      </c>
      <c r="AB2" s="99" t="s">
        <v>26</v>
      </c>
    </row>
    <row r="3" spans="1:28" ht="64.150000000000006" customHeight="1" x14ac:dyDescent="0.25">
      <c r="A3" s="667" t="s">
        <v>27</v>
      </c>
      <c r="B3" s="668" t="s">
        <v>570</v>
      </c>
      <c r="C3" s="637" t="s">
        <v>571</v>
      </c>
      <c r="D3" s="670" t="s">
        <v>572</v>
      </c>
      <c r="E3" s="670" t="s">
        <v>573</v>
      </c>
      <c r="F3" s="671">
        <v>71</v>
      </c>
      <c r="G3" s="540" t="s">
        <v>574</v>
      </c>
      <c r="H3" s="540" t="s">
        <v>575</v>
      </c>
      <c r="I3" s="647">
        <f>W3</f>
        <v>0</v>
      </c>
      <c r="J3" s="430" t="s">
        <v>576</v>
      </c>
      <c r="K3" s="197">
        <v>1</v>
      </c>
      <c r="L3" s="43" t="s">
        <v>35</v>
      </c>
      <c r="M3" s="44">
        <v>0</v>
      </c>
      <c r="N3" s="44">
        <v>0.3</v>
      </c>
      <c r="O3" s="44">
        <v>0.6</v>
      </c>
      <c r="P3" s="109">
        <v>1</v>
      </c>
      <c r="Q3" s="6">
        <f>+SUM(M3:M3)*K3</f>
        <v>0</v>
      </c>
      <c r="R3" s="6">
        <f>+SUM(N3:N3)*K3</f>
        <v>0.3</v>
      </c>
      <c r="S3" s="6">
        <f>+SUM(O3:O3)*K3</f>
        <v>0.6</v>
      </c>
      <c r="T3" s="6">
        <f>+SUM(P3:P3)*K3</f>
        <v>1</v>
      </c>
      <c r="U3" s="149">
        <f>+MAX(Q3:T3)</f>
        <v>1</v>
      </c>
      <c r="V3" s="309">
        <f>+Q4</f>
        <v>0</v>
      </c>
      <c r="W3" s="309">
        <f t="shared" ref="W3:Y3" si="0">+R4</f>
        <v>0</v>
      </c>
      <c r="X3" s="309">
        <f t="shared" si="0"/>
        <v>0</v>
      </c>
      <c r="Y3" s="309">
        <f t="shared" si="0"/>
        <v>0</v>
      </c>
      <c r="Z3" s="651" t="s">
        <v>577</v>
      </c>
      <c r="AA3" s="652" t="s">
        <v>578</v>
      </c>
      <c r="AB3" s="478" t="s">
        <v>579</v>
      </c>
    </row>
    <row r="4" spans="1:28" ht="47.45" customHeight="1" x14ac:dyDescent="0.25">
      <c r="A4" s="667"/>
      <c r="B4" s="669"/>
      <c r="C4" s="637"/>
      <c r="D4" s="540"/>
      <c r="E4" s="540"/>
      <c r="F4" s="571"/>
      <c r="G4" s="540"/>
      <c r="H4" s="540"/>
      <c r="I4" s="647"/>
      <c r="J4" s="430"/>
      <c r="K4" s="185">
        <v>1</v>
      </c>
      <c r="L4" s="199" t="s">
        <v>39</v>
      </c>
      <c r="M4" s="45">
        <v>0</v>
      </c>
      <c r="N4" s="45">
        <v>0</v>
      </c>
      <c r="O4" s="45">
        <v>0</v>
      </c>
      <c r="P4" s="110">
        <v>0</v>
      </c>
      <c r="Q4" s="165">
        <f>+SUM(M4:M4)*K4</f>
        <v>0</v>
      </c>
      <c r="R4" s="165">
        <f>+SUM(N4:N4)*K4</f>
        <v>0</v>
      </c>
      <c r="S4" s="165">
        <f t="shared" ref="S4:S67" si="1">+SUM(O4:O4)*K4</f>
        <v>0</v>
      </c>
      <c r="T4" s="165">
        <f t="shared" ref="T4:T67" si="2">+SUM(P4:P4)*K4</f>
        <v>0</v>
      </c>
      <c r="U4" s="166">
        <f t="shared" ref="U4:U67" si="3">+MAX(Q4:T4)</f>
        <v>0</v>
      </c>
      <c r="V4" s="310"/>
      <c r="W4" s="310"/>
      <c r="X4" s="310"/>
      <c r="Y4" s="310"/>
      <c r="Z4" s="651"/>
      <c r="AA4" s="652"/>
      <c r="AB4" s="479"/>
    </row>
    <row r="5" spans="1:28" ht="42" customHeight="1" x14ac:dyDescent="0.25">
      <c r="A5" s="667"/>
      <c r="B5" s="669"/>
      <c r="C5" s="637"/>
      <c r="D5" s="541" t="s">
        <v>580</v>
      </c>
      <c r="E5" s="541" t="s">
        <v>581</v>
      </c>
      <c r="F5" s="542">
        <v>72</v>
      </c>
      <c r="G5" s="541" t="s">
        <v>582</v>
      </c>
      <c r="H5" s="541" t="s">
        <v>583</v>
      </c>
      <c r="I5" s="647">
        <f>W5</f>
        <v>0.24</v>
      </c>
      <c r="J5" s="430" t="s">
        <v>584</v>
      </c>
      <c r="K5" s="197">
        <v>1</v>
      </c>
      <c r="L5" s="43" t="s">
        <v>35</v>
      </c>
      <c r="M5" s="44">
        <v>0</v>
      </c>
      <c r="N5" s="44">
        <v>0.3</v>
      </c>
      <c r="O5" s="44">
        <v>0.6</v>
      </c>
      <c r="P5" s="109">
        <v>1</v>
      </c>
      <c r="Q5" s="6">
        <f t="shared" ref="Q5:Q42" si="4">+SUM(M5:M5)*K5</f>
        <v>0</v>
      </c>
      <c r="R5" s="6">
        <f t="shared" ref="R5:R42" si="5">+SUM(N5:N5)*K5</f>
        <v>0.3</v>
      </c>
      <c r="S5" s="6">
        <f t="shared" si="1"/>
        <v>0.6</v>
      </c>
      <c r="T5" s="6">
        <f t="shared" si="2"/>
        <v>1</v>
      </c>
      <c r="U5" s="149">
        <f t="shared" si="3"/>
        <v>1</v>
      </c>
      <c r="V5" s="309">
        <f t="shared" ref="V5:Y5" si="6">+Q6</f>
        <v>0</v>
      </c>
      <c r="W5" s="309">
        <f>+R6</f>
        <v>0.24</v>
      </c>
      <c r="X5" s="309">
        <f t="shared" si="6"/>
        <v>0</v>
      </c>
      <c r="Y5" s="309">
        <f t="shared" si="6"/>
        <v>0</v>
      </c>
      <c r="Z5" s="651"/>
      <c r="AA5" s="652"/>
      <c r="AB5" s="479"/>
    </row>
    <row r="6" spans="1:28" ht="37.15" customHeight="1" x14ac:dyDescent="0.25">
      <c r="A6" s="667"/>
      <c r="B6" s="669"/>
      <c r="C6" s="637"/>
      <c r="D6" s="541"/>
      <c r="E6" s="541"/>
      <c r="F6" s="544"/>
      <c r="G6" s="541"/>
      <c r="H6" s="541"/>
      <c r="I6" s="647"/>
      <c r="J6" s="430"/>
      <c r="K6" s="185">
        <v>1</v>
      </c>
      <c r="L6" s="199" t="s">
        <v>39</v>
      </c>
      <c r="M6" s="45">
        <v>0</v>
      </c>
      <c r="N6" s="45">
        <v>0.24</v>
      </c>
      <c r="O6" s="45">
        <v>0</v>
      </c>
      <c r="P6" s="110">
        <v>0</v>
      </c>
      <c r="Q6" s="165">
        <f t="shared" si="4"/>
        <v>0</v>
      </c>
      <c r="R6" s="165">
        <f t="shared" si="5"/>
        <v>0.24</v>
      </c>
      <c r="S6" s="165">
        <f t="shared" si="1"/>
        <v>0</v>
      </c>
      <c r="T6" s="165">
        <f t="shared" si="2"/>
        <v>0</v>
      </c>
      <c r="U6" s="166">
        <f t="shared" si="3"/>
        <v>0.24</v>
      </c>
      <c r="V6" s="310"/>
      <c r="W6" s="310"/>
      <c r="X6" s="310"/>
      <c r="Y6" s="310"/>
      <c r="Z6" s="651"/>
      <c r="AA6" s="652"/>
      <c r="AB6" s="479"/>
    </row>
    <row r="7" spans="1:28" ht="41.45" customHeight="1" x14ac:dyDescent="0.25">
      <c r="A7" s="667"/>
      <c r="B7" s="669"/>
      <c r="C7" s="637"/>
      <c r="D7" s="541" t="s">
        <v>585</v>
      </c>
      <c r="E7" s="541" t="s">
        <v>586</v>
      </c>
      <c r="F7" s="542">
        <v>73</v>
      </c>
      <c r="G7" s="541" t="s">
        <v>587</v>
      </c>
      <c r="H7" s="541" t="s">
        <v>575</v>
      </c>
      <c r="I7" s="647">
        <f>W7</f>
        <v>0.2</v>
      </c>
      <c r="J7" s="430" t="s">
        <v>588</v>
      </c>
      <c r="K7" s="197">
        <v>1</v>
      </c>
      <c r="L7" s="43" t="s">
        <v>35</v>
      </c>
      <c r="M7" s="44">
        <v>0</v>
      </c>
      <c r="N7" s="44">
        <v>0.3</v>
      </c>
      <c r="O7" s="44">
        <v>0.6</v>
      </c>
      <c r="P7" s="109">
        <v>1</v>
      </c>
      <c r="Q7" s="6">
        <f t="shared" si="4"/>
        <v>0</v>
      </c>
      <c r="R7" s="6">
        <f t="shared" si="5"/>
        <v>0.3</v>
      </c>
      <c r="S7" s="6">
        <f t="shared" si="1"/>
        <v>0.6</v>
      </c>
      <c r="T7" s="6">
        <f t="shared" si="2"/>
        <v>1</v>
      </c>
      <c r="U7" s="149">
        <f t="shared" si="3"/>
        <v>1</v>
      </c>
      <c r="V7" s="309">
        <f t="shared" ref="V7:Y7" si="7">+Q8</f>
        <v>0</v>
      </c>
      <c r="W7" s="309">
        <f t="shared" si="7"/>
        <v>0.2</v>
      </c>
      <c r="X7" s="309">
        <f t="shared" si="7"/>
        <v>0</v>
      </c>
      <c r="Y7" s="309">
        <f t="shared" si="7"/>
        <v>0</v>
      </c>
      <c r="Z7" s="651"/>
      <c r="AA7" s="652"/>
      <c r="AB7" s="479"/>
    </row>
    <row r="8" spans="1:28" ht="31.15" customHeight="1" x14ac:dyDescent="0.25">
      <c r="A8" s="667"/>
      <c r="B8" s="669"/>
      <c r="C8" s="637"/>
      <c r="D8" s="541"/>
      <c r="E8" s="541"/>
      <c r="F8" s="544"/>
      <c r="G8" s="541"/>
      <c r="H8" s="541"/>
      <c r="I8" s="647"/>
      <c r="J8" s="430"/>
      <c r="K8" s="185">
        <v>1</v>
      </c>
      <c r="L8" s="199" t="s">
        <v>39</v>
      </c>
      <c r="M8" s="45">
        <v>0</v>
      </c>
      <c r="N8" s="45">
        <v>0.2</v>
      </c>
      <c r="O8" s="45">
        <v>0</v>
      </c>
      <c r="P8" s="110">
        <v>0</v>
      </c>
      <c r="Q8" s="165">
        <f t="shared" si="4"/>
        <v>0</v>
      </c>
      <c r="R8" s="165">
        <f t="shared" si="5"/>
        <v>0.2</v>
      </c>
      <c r="S8" s="165">
        <f t="shared" si="1"/>
        <v>0</v>
      </c>
      <c r="T8" s="165">
        <f t="shared" si="2"/>
        <v>0</v>
      </c>
      <c r="U8" s="166">
        <f t="shared" si="3"/>
        <v>0.2</v>
      </c>
      <c r="V8" s="310"/>
      <c r="W8" s="310"/>
      <c r="X8" s="310"/>
      <c r="Y8" s="310"/>
      <c r="Z8" s="651"/>
      <c r="AA8" s="652"/>
      <c r="AB8" s="479"/>
    </row>
    <row r="9" spans="1:28" ht="42" customHeight="1" x14ac:dyDescent="0.25">
      <c r="A9" s="667"/>
      <c r="B9" s="669"/>
      <c r="C9" s="637"/>
      <c r="D9" s="540" t="s">
        <v>589</v>
      </c>
      <c r="E9" s="540" t="s">
        <v>590</v>
      </c>
      <c r="F9" s="569">
        <v>74</v>
      </c>
      <c r="G9" s="541" t="s">
        <v>591</v>
      </c>
      <c r="H9" s="541" t="s">
        <v>583</v>
      </c>
      <c r="I9" s="647">
        <f>W9</f>
        <v>0.51400000000000001</v>
      </c>
      <c r="J9" s="430" t="s">
        <v>584</v>
      </c>
      <c r="K9" s="197">
        <v>1</v>
      </c>
      <c r="L9" s="43" t="s">
        <v>35</v>
      </c>
      <c r="M9" s="44">
        <v>0</v>
      </c>
      <c r="N9" s="44">
        <v>0.3</v>
      </c>
      <c r="O9" s="44">
        <v>0.6</v>
      </c>
      <c r="P9" s="109">
        <v>1</v>
      </c>
      <c r="Q9" s="6">
        <f t="shared" si="4"/>
        <v>0</v>
      </c>
      <c r="R9" s="6">
        <f t="shared" si="5"/>
        <v>0.3</v>
      </c>
      <c r="S9" s="6">
        <f t="shared" si="1"/>
        <v>0.6</v>
      </c>
      <c r="T9" s="6">
        <f t="shared" si="2"/>
        <v>1</v>
      </c>
      <c r="U9" s="149">
        <f t="shared" si="3"/>
        <v>1</v>
      </c>
      <c r="V9" s="309">
        <f t="shared" ref="V9:Y9" si="8">+Q10</f>
        <v>0</v>
      </c>
      <c r="W9" s="309">
        <f t="shared" si="8"/>
        <v>0.51400000000000001</v>
      </c>
      <c r="X9" s="309">
        <f t="shared" si="8"/>
        <v>0</v>
      </c>
      <c r="Y9" s="309">
        <f t="shared" si="8"/>
        <v>0</v>
      </c>
      <c r="Z9" s="651"/>
      <c r="AA9" s="652"/>
      <c r="AB9" s="479"/>
    </row>
    <row r="10" spans="1:28" ht="39" customHeight="1" x14ac:dyDescent="0.25">
      <c r="A10" s="667"/>
      <c r="B10" s="669"/>
      <c r="C10" s="637"/>
      <c r="D10" s="540"/>
      <c r="E10" s="540"/>
      <c r="F10" s="571"/>
      <c r="G10" s="541"/>
      <c r="H10" s="541"/>
      <c r="I10" s="647"/>
      <c r="J10" s="430"/>
      <c r="K10" s="185">
        <v>1</v>
      </c>
      <c r="L10" s="199" t="s">
        <v>39</v>
      </c>
      <c r="M10" s="45">
        <v>0</v>
      </c>
      <c r="N10" s="45">
        <v>0.51400000000000001</v>
      </c>
      <c r="O10" s="45">
        <v>0</v>
      </c>
      <c r="P10" s="110">
        <v>0</v>
      </c>
      <c r="Q10" s="165">
        <f t="shared" si="4"/>
        <v>0</v>
      </c>
      <c r="R10" s="165">
        <f t="shared" si="5"/>
        <v>0.51400000000000001</v>
      </c>
      <c r="S10" s="165">
        <f t="shared" si="1"/>
        <v>0</v>
      </c>
      <c r="T10" s="165">
        <f t="shared" si="2"/>
        <v>0</v>
      </c>
      <c r="U10" s="166">
        <f t="shared" si="3"/>
        <v>0.51400000000000001</v>
      </c>
      <c r="V10" s="310"/>
      <c r="W10" s="310"/>
      <c r="X10" s="310"/>
      <c r="Y10" s="310"/>
      <c r="Z10" s="651"/>
      <c r="AA10" s="652"/>
      <c r="AB10" s="479"/>
    </row>
    <row r="11" spans="1:28" ht="49.9" customHeight="1" x14ac:dyDescent="0.25">
      <c r="A11" s="667"/>
      <c r="B11" s="669"/>
      <c r="C11" s="637" t="s">
        <v>592</v>
      </c>
      <c r="D11" s="540" t="s">
        <v>593</v>
      </c>
      <c r="E11" s="540" t="s">
        <v>594</v>
      </c>
      <c r="F11" s="569">
        <v>75</v>
      </c>
      <c r="G11" s="637" t="s">
        <v>595</v>
      </c>
      <c r="H11" s="637" t="s">
        <v>596</v>
      </c>
      <c r="I11" s="647">
        <f>W11</f>
        <v>0.3</v>
      </c>
      <c r="J11" s="430" t="s">
        <v>597</v>
      </c>
      <c r="K11" s="197">
        <v>1</v>
      </c>
      <c r="L11" s="43" t="s">
        <v>35</v>
      </c>
      <c r="M11" s="44">
        <v>0</v>
      </c>
      <c r="N11" s="44">
        <v>0.3</v>
      </c>
      <c r="O11" s="44">
        <v>0.6</v>
      </c>
      <c r="P11" s="109">
        <v>1</v>
      </c>
      <c r="Q11" s="6">
        <f t="shared" si="4"/>
        <v>0</v>
      </c>
      <c r="R11" s="6">
        <f t="shared" si="5"/>
        <v>0.3</v>
      </c>
      <c r="S11" s="6">
        <f t="shared" si="1"/>
        <v>0.6</v>
      </c>
      <c r="T11" s="6">
        <f t="shared" si="2"/>
        <v>1</v>
      </c>
      <c r="U11" s="149">
        <f t="shared" si="3"/>
        <v>1</v>
      </c>
      <c r="V11" s="309">
        <f t="shared" ref="V11:Y11" si="9">+Q12</f>
        <v>0</v>
      </c>
      <c r="W11" s="309">
        <f t="shared" si="9"/>
        <v>0.3</v>
      </c>
      <c r="X11" s="309">
        <f t="shared" si="9"/>
        <v>0</v>
      </c>
      <c r="Y11" s="309">
        <f t="shared" si="9"/>
        <v>0</v>
      </c>
      <c r="Z11" s="651"/>
      <c r="AA11" s="652"/>
      <c r="AB11" s="479"/>
    </row>
    <row r="12" spans="1:28" ht="36" customHeight="1" x14ac:dyDescent="0.25">
      <c r="A12" s="667"/>
      <c r="B12" s="669"/>
      <c r="C12" s="637"/>
      <c r="D12" s="540"/>
      <c r="E12" s="540"/>
      <c r="F12" s="571"/>
      <c r="G12" s="637"/>
      <c r="H12" s="637"/>
      <c r="I12" s="647"/>
      <c r="J12" s="430"/>
      <c r="K12" s="185">
        <v>1</v>
      </c>
      <c r="L12" s="199" t="s">
        <v>39</v>
      </c>
      <c r="M12" s="45">
        <v>0</v>
      </c>
      <c r="N12" s="45">
        <v>0.3</v>
      </c>
      <c r="O12" s="45">
        <v>0</v>
      </c>
      <c r="P12" s="110">
        <v>0</v>
      </c>
      <c r="Q12" s="165">
        <f t="shared" si="4"/>
        <v>0</v>
      </c>
      <c r="R12" s="165">
        <f t="shared" si="5"/>
        <v>0.3</v>
      </c>
      <c r="S12" s="165">
        <f t="shared" si="1"/>
        <v>0</v>
      </c>
      <c r="T12" s="165">
        <f t="shared" si="2"/>
        <v>0</v>
      </c>
      <c r="U12" s="166">
        <f t="shared" si="3"/>
        <v>0.3</v>
      </c>
      <c r="V12" s="310"/>
      <c r="W12" s="310"/>
      <c r="X12" s="310"/>
      <c r="Y12" s="310"/>
      <c r="Z12" s="651"/>
      <c r="AA12" s="652"/>
      <c r="AB12" s="479"/>
    </row>
    <row r="13" spans="1:28" ht="40.15" customHeight="1" x14ac:dyDescent="0.25">
      <c r="A13" s="667"/>
      <c r="B13" s="669"/>
      <c r="C13" s="637"/>
      <c r="D13" s="540" t="s">
        <v>598</v>
      </c>
      <c r="E13" s="540" t="s">
        <v>599</v>
      </c>
      <c r="F13" s="569">
        <v>76</v>
      </c>
      <c r="G13" s="637" t="s">
        <v>595</v>
      </c>
      <c r="H13" s="637" t="s">
        <v>596</v>
      </c>
      <c r="I13" s="647">
        <f>W13</f>
        <v>0.3</v>
      </c>
      <c r="J13" s="430" t="s">
        <v>600</v>
      </c>
      <c r="K13" s="197">
        <v>1</v>
      </c>
      <c r="L13" s="43" t="s">
        <v>35</v>
      </c>
      <c r="M13" s="44">
        <v>0</v>
      </c>
      <c r="N13" s="44">
        <v>0.3</v>
      </c>
      <c r="O13" s="44">
        <v>0.6</v>
      </c>
      <c r="P13" s="109">
        <v>1</v>
      </c>
      <c r="Q13" s="6">
        <f t="shared" si="4"/>
        <v>0</v>
      </c>
      <c r="R13" s="6">
        <f t="shared" si="5"/>
        <v>0.3</v>
      </c>
      <c r="S13" s="6">
        <f t="shared" si="1"/>
        <v>0.6</v>
      </c>
      <c r="T13" s="6">
        <f t="shared" si="2"/>
        <v>1</v>
      </c>
      <c r="U13" s="149">
        <f t="shared" si="3"/>
        <v>1</v>
      </c>
      <c r="V13" s="309">
        <f t="shared" ref="V13:Y13" si="10">+Q14</f>
        <v>0</v>
      </c>
      <c r="W13" s="309">
        <f t="shared" si="10"/>
        <v>0.3</v>
      </c>
      <c r="X13" s="309">
        <f t="shared" si="10"/>
        <v>0</v>
      </c>
      <c r="Y13" s="309">
        <f t="shared" si="10"/>
        <v>0</v>
      </c>
      <c r="Z13" s="651"/>
      <c r="AA13" s="652"/>
      <c r="AB13" s="479"/>
    </row>
    <row r="14" spans="1:28" ht="31.15" customHeight="1" x14ac:dyDescent="0.25">
      <c r="A14" s="667"/>
      <c r="B14" s="669"/>
      <c r="C14" s="637"/>
      <c r="D14" s="540"/>
      <c r="E14" s="540"/>
      <c r="F14" s="571"/>
      <c r="G14" s="637"/>
      <c r="H14" s="637"/>
      <c r="I14" s="647"/>
      <c r="J14" s="430"/>
      <c r="K14" s="185">
        <v>1</v>
      </c>
      <c r="L14" s="199" t="s">
        <v>39</v>
      </c>
      <c r="M14" s="45">
        <v>0</v>
      </c>
      <c r="N14" s="45">
        <v>0.3</v>
      </c>
      <c r="O14" s="45">
        <v>0</v>
      </c>
      <c r="P14" s="110">
        <v>0</v>
      </c>
      <c r="Q14" s="165">
        <f t="shared" si="4"/>
        <v>0</v>
      </c>
      <c r="R14" s="165">
        <f t="shared" si="5"/>
        <v>0.3</v>
      </c>
      <c r="S14" s="165">
        <f t="shared" si="1"/>
        <v>0</v>
      </c>
      <c r="T14" s="165">
        <f t="shared" si="2"/>
        <v>0</v>
      </c>
      <c r="U14" s="166">
        <f t="shared" si="3"/>
        <v>0.3</v>
      </c>
      <c r="V14" s="310"/>
      <c r="W14" s="310"/>
      <c r="X14" s="310"/>
      <c r="Y14" s="310"/>
      <c r="Z14" s="651"/>
      <c r="AA14" s="652"/>
      <c r="AB14" s="479"/>
    </row>
    <row r="15" spans="1:28" ht="42.6" customHeight="1" x14ac:dyDescent="0.25">
      <c r="A15" s="667"/>
      <c r="B15" s="669"/>
      <c r="C15" s="637"/>
      <c r="D15" s="540" t="s">
        <v>601</v>
      </c>
      <c r="E15" s="540" t="s">
        <v>602</v>
      </c>
      <c r="F15" s="569">
        <v>77</v>
      </c>
      <c r="G15" s="637" t="s">
        <v>595</v>
      </c>
      <c r="H15" s="637" t="s">
        <v>596</v>
      </c>
      <c r="I15" s="647">
        <f>W15</f>
        <v>0.3</v>
      </c>
      <c r="J15" s="430" t="s">
        <v>603</v>
      </c>
      <c r="K15" s="197">
        <v>1</v>
      </c>
      <c r="L15" s="43" t="s">
        <v>35</v>
      </c>
      <c r="M15" s="44">
        <v>0</v>
      </c>
      <c r="N15" s="44">
        <v>0.3</v>
      </c>
      <c r="O15" s="44">
        <v>0.6</v>
      </c>
      <c r="P15" s="109">
        <v>1</v>
      </c>
      <c r="Q15" s="6">
        <f t="shared" si="4"/>
        <v>0</v>
      </c>
      <c r="R15" s="6">
        <f t="shared" si="5"/>
        <v>0.3</v>
      </c>
      <c r="S15" s="6">
        <f t="shared" si="1"/>
        <v>0.6</v>
      </c>
      <c r="T15" s="6">
        <f t="shared" si="2"/>
        <v>1</v>
      </c>
      <c r="U15" s="149">
        <f t="shared" si="3"/>
        <v>1</v>
      </c>
      <c r="V15" s="309">
        <f t="shared" ref="V15:Y15" si="11">+Q16</f>
        <v>0</v>
      </c>
      <c r="W15" s="309">
        <f t="shared" si="11"/>
        <v>0.3</v>
      </c>
      <c r="X15" s="309">
        <f t="shared" si="11"/>
        <v>0</v>
      </c>
      <c r="Y15" s="309">
        <f t="shared" si="11"/>
        <v>0</v>
      </c>
      <c r="Z15" s="651"/>
      <c r="AA15" s="652"/>
      <c r="AB15" s="479"/>
    </row>
    <row r="16" spans="1:28" ht="39" customHeight="1" x14ac:dyDescent="0.25">
      <c r="A16" s="667"/>
      <c r="B16" s="669"/>
      <c r="C16" s="637"/>
      <c r="D16" s="540"/>
      <c r="E16" s="540"/>
      <c r="F16" s="571"/>
      <c r="G16" s="637"/>
      <c r="H16" s="637"/>
      <c r="I16" s="647"/>
      <c r="J16" s="430"/>
      <c r="K16" s="185">
        <v>1</v>
      </c>
      <c r="L16" s="199" t="s">
        <v>39</v>
      </c>
      <c r="M16" s="45">
        <v>0</v>
      </c>
      <c r="N16" s="45">
        <v>0.3</v>
      </c>
      <c r="O16" s="45">
        <v>0</v>
      </c>
      <c r="P16" s="110">
        <v>0</v>
      </c>
      <c r="Q16" s="165">
        <f t="shared" si="4"/>
        <v>0</v>
      </c>
      <c r="R16" s="165">
        <f t="shared" si="5"/>
        <v>0.3</v>
      </c>
      <c r="S16" s="165">
        <f t="shared" si="1"/>
        <v>0</v>
      </c>
      <c r="T16" s="165">
        <f t="shared" si="2"/>
        <v>0</v>
      </c>
      <c r="U16" s="166">
        <f t="shared" si="3"/>
        <v>0.3</v>
      </c>
      <c r="V16" s="310"/>
      <c r="W16" s="310"/>
      <c r="X16" s="310"/>
      <c r="Y16" s="310"/>
      <c r="Z16" s="651"/>
      <c r="AA16" s="652"/>
      <c r="AB16" s="479"/>
    </row>
    <row r="17" spans="1:28" ht="36" customHeight="1" x14ac:dyDescent="0.25">
      <c r="A17" s="667"/>
      <c r="B17" s="669"/>
      <c r="C17" s="637"/>
      <c r="D17" s="540" t="s">
        <v>604</v>
      </c>
      <c r="E17" s="540" t="s">
        <v>605</v>
      </c>
      <c r="F17" s="569">
        <v>78</v>
      </c>
      <c r="G17" s="637" t="s">
        <v>606</v>
      </c>
      <c r="H17" s="637" t="s">
        <v>607</v>
      </c>
      <c r="I17" s="647">
        <f>W17</f>
        <v>0</v>
      </c>
      <c r="J17" s="430" t="s">
        <v>608</v>
      </c>
      <c r="K17" s="197">
        <v>1</v>
      </c>
      <c r="L17" s="43" t="s">
        <v>35</v>
      </c>
      <c r="M17" s="44">
        <v>0</v>
      </c>
      <c r="N17" s="44">
        <v>0.3</v>
      </c>
      <c r="O17" s="44">
        <v>0.6</v>
      </c>
      <c r="P17" s="109">
        <v>1</v>
      </c>
      <c r="Q17" s="6">
        <f t="shared" si="4"/>
        <v>0</v>
      </c>
      <c r="R17" s="6">
        <f t="shared" si="5"/>
        <v>0.3</v>
      </c>
      <c r="S17" s="6">
        <f t="shared" si="1"/>
        <v>0.6</v>
      </c>
      <c r="T17" s="6">
        <f t="shared" si="2"/>
        <v>1</v>
      </c>
      <c r="U17" s="149">
        <f t="shared" si="3"/>
        <v>1</v>
      </c>
      <c r="V17" s="309">
        <f t="shared" ref="V17:Y17" si="12">+Q18</f>
        <v>0</v>
      </c>
      <c r="W17" s="309">
        <f t="shared" si="12"/>
        <v>0</v>
      </c>
      <c r="X17" s="309">
        <f t="shared" si="12"/>
        <v>0</v>
      </c>
      <c r="Y17" s="309">
        <f t="shared" si="12"/>
        <v>0</v>
      </c>
      <c r="Z17" s="651"/>
      <c r="AA17" s="652"/>
      <c r="AB17" s="479"/>
    </row>
    <row r="18" spans="1:28" ht="42.6" customHeight="1" x14ac:dyDescent="0.25">
      <c r="A18" s="667"/>
      <c r="B18" s="669"/>
      <c r="C18" s="637"/>
      <c r="D18" s="540"/>
      <c r="E18" s="540"/>
      <c r="F18" s="571"/>
      <c r="G18" s="637"/>
      <c r="H18" s="637"/>
      <c r="I18" s="647"/>
      <c r="J18" s="430"/>
      <c r="K18" s="185">
        <v>1</v>
      </c>
      <c r="L18" s="199" t="s">
        <v>39</v>
      </c>
      <c r="M18" s="45">
        <v>0</v>
      </c>
      <c r="N18" s="45">
        <v>0</v>
      </c>
      <c r="O18" s="45">
        <v>0</v>
      </c>
      <c r="P18" s="110">
        <v>0</v>
      </c>
      <c r="Q18" s="165">
        <f t="shared" si="4"/>
        <v>0</v>
      </c>
      <c r="R18" s="165">
        <f t="shared" si="5"/>
        <v>0</v>
      </c>
      <c r="S18" s="165">
        <f t="shared" si="1"/>
        <v>0</v>
      </c>
      <c r="T18" s="165">
        <f t="shared" si="2"/>
        <v>0</v>
      </c>
      <c r="U18" s="166">
        <f t="shared" si="3"/>
        <v>0</v>
      </c>
      <c r="V18" s="310"/>
      <c r="W18" s="310"/>
      <c r="X18" s="310"/>
      <c r="Y18" s="310"/>
      <c r="Z18" s="651"/>
      <c r="AA18" s="652"/>
      <c r="AB18" s="479"/>
    </row>
    <row r="19" spans="1:28" ht="43.15" customHeight="1" x14ac:dyDescent="0.25">
      <c r="A19" s="667"/>
      <c r="B19" s="669"/>
      <c r="C19" s="637"/>
      <c r="D19" s="540" t="s">
        <v>609</v>
      </c>
      <c r="E19" s="540" t="s">
        <v>610</v>
      </c>
      <c r="F19" s="569">
        <v>79</v>
      </c>
      <c r="G19" s="637" t="s">
        <v>611</v>
      </c>
      <c r="H19" s="637" t="s">
        <v>607</v>
      </c>
      <c r="I19" s="647">
        <f>W19</f>
        <v>0</v>
      </c>
      <c r="J19" s="430" t="s">
        <v>612</v>
      </c>
      <c r="K19" s="197">
        <v>1</v>
      </c>
      <c r="L19" s="43" t="s">
        <v>35</v>
      </c>
      <c r="M19" s="44">
        <v>0</v>
      </c>
      <c r="N19" s="44">
        <v>0.3</v>
      </c>
      <c r="O19" s="44">
        <v>0.6</v>
      </c>
      <c r="P19" s="109">
        <v>1</v>
      </c>
      <c r="Q19" s="6">
        <f t="shared" si="4"/>
        <v>0</v>
      </c>
      <c r="R19" s="6">
        <f t="shared" si="5"/>
        <v>0.3</v>
      </c>
      <c r="S19" s="6">
        <f t="shared" si="1"/>
        <v>0.6</v>
      </c>
      <c r="T19" s="6">
        <f t="shared" si="2"/>
        <v>1</v>
      </c>
      <c r="U19" s="149">
        <f t="shared" si="3"/>
        <v>1</v>
      </c>
      <c r="V19" s="309">
        <f t="shared" ref="V19:Y19" si="13">+Q20</f>
        <v>0</v>
      </c>
      <c r="W19" s="309">
        <f t="shared" si="13"/>
        <v>0</v>
      </c>
      <c r="X19" s="309">
        <f t="shared" si="13"/>
        <v>0</v>
      </c>
      <c r="Y19" s="309">
        <f t="shared" si="13"/>
        <v>0</v>
      </c>
      <c r="Z19" s="651"/>
      <c r="AA19" s="652"/>
      <c r="AB19" s="479"/>
    </row>
    <row r="20" spans="1:28" ht="36.6" customHeight="1" x14ac:dyDescent="0.25">
      <c r="A20" s="667"/>
      <c r="B20" s="669"/>
      <c r="C20" s="637"/>
      <c r="D20" s="540"/>
      <c r="E20" s="540"/>
      <c r="F20" s="571"/>
      <c r="G20" s="637"/>
      <c r="H20" s="637"/>
      <c r="I20" s="647"/>
      <c r="J20" s="430"/>
      <c r="K20" s="185">
        <v>1</v>
      </c>
      <c r="L20" s="199" t="s">
        <v>39</v>
      </c>
      <c r="M20" s="45">
        <v>0</v>
      </c>
      <c r="N20" s="45">
        <v>0</v>
      </c>
      <c r="O20" s="45">
        <v>0</v>
      </c>
      <c r="P20" s="110">
        <v>0</v>
      </c>
      <c r="Q20" s="165">
        <f t="shared" si="4"/>
        <v>0</v>
      </c>
      <c r="R20" s="165">
        <f t="shared" si="5"/>
        <v>0</v>
      </c>
      <c r="S20" s="165">
        <f t="shared" si="1"/>
        <v>0</v>
      </c>
      <c r="T20" s="165">
        <f t="shared" si="2"/>
        <v>0</v>
      </c>
      <c r="U20" s="166">
        <f t="shared" si="3"/>
        <v>0</v>
      </c>
      <c r="V20" s="310"/>
      <c r="W20" s="310"/>
      <c r="X20" s="310"/>
      <c r="Y20" s="310"/>
      <c r="Z20" s="651"/>
      <c r="AA20" s="652"/>
      <c r="AB20" s="479"/>
    </row>
    <row r="21" spans="1:28" ht="42" customHeight="1" x14ac:dyDescent="0.25">
      <c r="A21" s="667"/>
      <c r="B21" s="669"/>
      <c r="C21" s="637" t="s">
        <v>613</v>
      </c>
      <c r="D21" s="540" t="s">
        <v>614</v>
      </c>
      <c r="E21" s="540" t="s">
        <v>615</v>
      </c>
      <c r="F21" s="569">
        <v>80</v>
      </c>
      <c r="G21" s="540" t="s">
        <v>616</v>
      </c>
      <c r="H21" s="540" t="s">
        <v>617</v>
      </c>
      <c r="I21" s="647">
        <f>W21</f>
        <v>0.375</v>
      </c>
      <c r="J21" s="430" t="s">
        <v>618</v>
      </c>
      <c r="K21" s="197">
        <v>1</v>
      </c>
      <c r="L21" s="43" t="s">
        <v>35</v>
      </c>
      <c r="M21" s="44">
        <v>0</v>
      </c>
      <c r="N21" s="44">
        <v>0.3</v>
      </c>
      <c r="O21" s="44">
        <v>0.6</v>
      </c>
      <c r="P21" s="109">
        <v>1</v>
      </c>
      <c r="Q21" s="6">
        <f t="shared" si="4"/>
        <v>0</v>
      </c>
      <c r="R21" s="6">
        <f t="shared" si="5"/>
        <v>0.3</v>
      </c>
      <c r="S21" s="6">
        <f t="shared" si="1"/>
        <v>0.6</v>
      </c>
      <c r="T21" s="6">
        <f t="shared" si="2"/>
        <v>1</v>
      </c>
      <c r="U21" s="149">
        <f t="shared" si="3"/>
        <v>1</v>
      </c>
      <c r="V21" s="309">
        <f t="shared" ref="V21:Y21" si="14">+Q22</f>
        <v>0</v>
      </c>
      <c r="W21" s="309">
        <f t="shared" si="14"/>
        <v>0.375</v>
      </c>
      <c r="X21" s="309">
        <f t="shared" si="14"/>
        <v>0</v>
      </c>
      <c r="Y21" s="309">
        <f t="shared" si="14"/>
        <v>0</v>
      </c>
      <c r="Z21" s="651"/>
      <c r="AA21" s="652" t="s">
        <v>619</v>
      </c>
      <c r="AB21" s="479"/>
    </row>
    <row r="22" spans="1:28" ht="40.15" customHeight="1" x14ac:dyDescent="0.25">
      <c r="A22" s="667"/>
      <c r="B22" s="669"/>
      <c r="C22" s="637"/>
      <c r="D22" s="540"/>
      <c r="E22" s="540"/>
      <c r="F22" s="571"/>
      <c r="G22" s="540"/>
      <c r="H22" s="540"/>
      <c r="I22" s="647"/>
      <c r="J22" s="430"/>
      <c r="K22" s="185">
        <v>1</v>
      </c>
      <c r="L22" s="199" t="s">
        <v>39</v>
      </c>
      <c r="M22" s="45">
        <v>0</v>
      </c>
      <c r="N22" s="45">
        <v>0.375</v>
      </c>
      <c r="O22" s="45">
        <v>0.375</v>
      </c>
      <c r="P22" s="110">
        <v>0</v>
      </c>
      <c r="Q22" s="165">
        <f t="shared" si="4"/>
        <v>0</v>
      </c>
      <c r="R22" s="165">
        <f t="shared" si="5"/>
        <v>0.375</v>
      </c>
      <c r="S22" s="165">
        <v>0</v>
      </c>
      <c r="T22" s="165">
        <f t="shared" si="2"/>
        <v>0</v>
      </c>
      <c r="U22" s="166">
        <f t="shared" si="3"/>
        <v>0.375</v>
      </c>
      <c r="V22" s="310"/>
      <c r="W22" s="310"/>
      <c r="X22" s="310"/>
      <c r="Y22" s="310"/>
      <c r="Z22" s="651"/>
      <c r="AA22" s="652"/>
      <c r="AB22" s="479"/>
    </row>
    <row r="23" spans="1:28" ht="38.450000000000003" customHeight="1" x14ac:dyDescent="0.25">
      <c r="A23" s="667"/>
      <c r="B23" s="669"/>
      <c r="C23" s="637"/>
      <c r="D23" s="540" t="s">
        <v>620</v>
      </c>
      <c r="E23" s="540" t="s">
        <v>621</v>
      </c>
      <c r="F23" s="569">
        <v>81</v>
      </c>
      <c r="G23" s="540" t="s">
        <v>622</v>
      </c>
      <c r="H23" s="637" t="s">
        <v>623</v>
      </c>
      <c r="I23" s="647">
        <f>W23</f>
        <v>0.31</v>
      </c>
      <c r="J23" s="430" t="s">
        <v>624</v>
      </c>
      <c r="K23" s="197">
        <v>1</v>
      </c>
      <c r="L23" s="43" t="s">
        <v>35</v>
      </c>
      <c r="M23" s="44">
        <v>0</v>
      </c>
      <c r="N23" s="44">
        <v>0.3</v>
      </c>
      <c r="O23" s="44">
        <v>0.6</v>
      </c>
      <c r="P23" s="109">
        <v>1</v>
      </c>
      <c r="Q23" s="6">
        <f t="shared" si="4"/>
        <v>0</v>
      </c>
      <c r="R23" s="6">
        <f t="shared" si="5"/>
        <v>0.3</v>
      </c>
      <c r="S23" s="6">
        <f t="shared" si="1"/>
        <v>0.6</v>
      </c>
      <c r="T23" s="6">
        <f t="shared" si="2"/>
        <v>1</v>
      </c>
      <c r="U23" s="149">
        <f t="shared" si="3"/>
        <v>1</v>
      </c>
      <c r="V23" s="309">
        <f t="shared" ref="V23:Y23" si="15">+Q24</f>
        <v>0</v>
      </c>
      <c r="W23" s="309">
        <f t="shared" si="15"/>
        <v>0.31</v>
      </c>
      <c r="X23" s="309">
        <f t="shared" si="15"/>
        <v>0</v>
      </c>
      <c r="Y23" s="309">
        <f t="shared" si="15"/>
        <v>0</v>
      </c>
      <c r="Z23" s="651"/>
      <c r="AA23" s="652"/>
      <c r="AB23" s="479"/>
    </row>
    <row r="24" spans="1:28" ht="31.15" customHeight="1" x14ac:dyDescent="0.25">
      <c r="A24" s="667"/>
      <c r="B24" s="669"/>
      <c r="C24" s="637"/>
      <c r="D24" s="540"/>
      <c r="E24" s="540"/>
      <c r="F24" s="571"/>
      <c r="G24" s="540"/>
      <c r="H24" s="637"/>
      <c r="I24" s="647"/>
      <c r="J24" s="430"/>
      <c r="K24" s="185">
        <v>1</v>
      </c>
      <c r="L24" s="199" t="s">
        <v>39</v>
      </c>
      <c r="M24" s="45">
        <v>0</v>
      </c>
      <c r="N24" s="45">
        <v>0.31</v>
      </c>
      <c r="O24" s="45">
        <v>0.31</v>
      </c>
      <c r="P24" s="110">
        <v>0</v>
      </c>
      <c r="Q24" s="165">
        <f t="shared" si="4"/>
        <v>0</v>
      </c>
      <c r="R24" s="165">
        <f t="shared" si="5"/>
        <v>0.31</v>
      </c>
      <c r="S24" s="165">
        <v>0</v>
      </c>
      <c r="T24" s="165">
        <f t="shared" si="2"/>
        <v>0</v>
      </c>
      <c r="U24" s="166">
        <f t="shared" si="3"/>
        <v>0.31</v>
      </c>
      <c r="V24" s="310"/>
      <c r="W24" s="310"/>
      <c r="X24" s="310"/>
      <c r="Y24" s="310"/>
      <c r="Z24" s="651"/>
      <c r="AA24" s="652"/>
      <c r="AB24" s="479"/>
    </row>
    <row r="25" spans="1:28" ht="44.45" customHeight="1" x14ac:dyDescent="0.25">
      <c r="A25" s="667"/>
      <c r="B25" s="669"/>
      <c r="C25" s="637"/>
      <c r="D25" s="660" t="s">
        <v>625</v>
      </c>
      <c r="E25" s="661" t="s">
        <v>626</v>
      </c>
      <c r="F25" s="662">
        <v>82</v>
      </c>
      <c r="G25" s="637" t="s">
        <v>627</v>
      </c>
      <c r="H25" s="637" t="s">
        <v>628</v>
      </c>
      <c r="I25" s="647">
        <f>W25</f>
        <v>0.2</v>
      </c>
      <c r="J25" s="430" t="s">
        <v>629</v>
      </c>
      <c r="K25" s="197">
        <v>1</v>
      </c>
      <c r="L25" s="43" t="s">
        <v>35</v>
      </c>
      <c r="M25" s="44">
        <v>0</v>
      </c>
      <c r="N25" s="44">
        <v>0.2</v>
      </c>
      <c r="O25" s="44">
        <v>0.5</v>
      </c>
      <c r="P25" s="109">
        <v>1</v>
      </c>
      <c r="Q25" s="6">
        <f t="shared" si="4"/>
        <v>0</v>
      </c>
      <c r="R25" s="6">
        <f t="shared" si="5"/>
        <v>0.2</v>
      </c>
      <c r="S25" s="6">
        <f t="shared" si="1"/>
        <v>0.5</v>
      </c>
      <c r="T25" s="6">
        <f t="shared" si="2"/>
        <v>1</v>
      </c>
      <c r="U25" s="149">
        <f t="shared" si="3"/>
        <v>1</v>
      </c>
      <c r="V25" s="309">
        <f t="shared" ref="V25:Y25" si="16">+Q26</f>
        <v>0</v>
      </c>
      <c r="W25" s="309">
        <f t="shared" si="16"/>
        <v>0.2</v>
      </c>
      <c r="X25" s="309">
        <f t="shared" si="16"/>
        <v>0</v>
      </c>
      <c r="Y25" s="309">
        <f t="shared" si="16"/>
        <v>0</v>
      </c>
      <c r="Z25" s="651"/>
      <c r="AA25" s="652"/>
      <c r="AB25" s="479"/>
    </row>
    <row r="26" spans="1:28" ht="31.9" customHeight="1" x14ac:dyDescent="0.25">
      <c r="A26" s="667"/>
      <c r="B26" s="669"/>
      <c r="C26" s="637"/>
      <c r="D26" s="660"/>
      <c r="E26" s="661"/>
      <c r="F26" s="663"/>
      <c r="G26" s="637"/>
      <c r="H26" s="637"/>
      <c r="I26" s="647"/>
      <c r="J26" s="430"/>
      <c r="K26" s="185">
        <v>1</v>
      </c>
      <c r="L26" s="199" t="s">
        <v>39</v>
      </c>
      <c r="M26" s="45">
        <v>0</v>
      </c>
      <c r="N26" s="45">
        <v>0.2</v>
      </c>
      <c r="O26" s="45">
        <v>0</v>
      </c>
      <c r="P26" s="110">
        <v>0</v>
      </c>
      <c r="Q26" s="165">
        <f t="shared" si="4"/>
        <v>0</v>
      </c>
      <c r="R26" s="165">
        <f t="shared" si="5"/>
        <v>0.2</v>
      </c>
      <c r="S26" s="165">
        <f t="shared" si="1"/>
        <v>0</v>
      </c>
      <c r="T26" s="165">
        <f t="shared" si="2"/>
        <v>0</v>
      </c>
      <c r="U26" s="166">
        <f t="shared" si="3"/>
        <v>0.2</v>
      </c>
      <c r="V26" s="310"/>
      <c r="W26" s="310"/>
      <c r="X26" s="310"/>
      <c r="Y26" s="310"/>
      <c r="Z26" s="651"/>
      <c r="AA26" s="652"/>
      <c r="AB26" s="479"/>
    </row>
    <row r="27" spans="1:28" ht="46.15" customHeight="1" x14ac:dyDescent="0.25">
      <c r="A27" s="667"/>
      <c r="B27" s="669"/>
      <c r="C27" s="637"/>
      <c r="D27" s="660"/>
      <c r="E27" s="664" t="s">
        <v>630</v>
      </c>
      <c r="F27" s="662">
        <v>83</v>
      </c>
      <c r="G27" s="637" t="s">
        <v>631</v>
      </c>
      <c r="H27" s="637" t="s">
        <v>628</v>
      </c>
      <c r="I27" s="647">
        <f>W27</f>
        <v>0.2</v>
      </c>
      <c r="J27" s="430" t="s">
        <v>632</v>
      </c>
      <c r="K27" s="197">
        <v>1</v>
      </c>
      <c r="L27" s="43" t="s">
        <v>35</v>
      </c>
      <c r="M27" s="44">
        <v>0</v>
      </c>
      <c r="N27" s="44">
        <v>0.2</v>
      </c>
      <c r="O27" s="44">
        <v>0.5</v>
      </c>
      <c r="P27" s="109">
        <v>1</v>
      </c>
      <c r="Q27" s="6">
        <f t="shared" si="4"/>
        <v>0</v>
      </c>
      <c r="R27" s="6">
        <f t="shared" si="5"/>
        <v>0.2</v>
      </c>
      <c r="S27" s="6">
        <f t="shared" si="1"/>
        <v>0.5</v>
      </c>
      <c r="T27" s="6">
        <f t="shared" si="2"/>
        <v>1</v>
      </c>
      <c r="U27" s="149">
        <f t="shared" si="3"/>
        <v>1</v>
      </c>
      <c r="V27" s="309">
        <f t="shared" ref="V27:Y27" si="17">+Q28</f>
        <v>0</v>
      </c>
      <c r="W27" s="309">
        <f t="shared" si="17"/>
        <v>0.2</v>
      </c>
      <c r="X27" s="309">
        <f t="shared" si="17"/>
        <v>0</v>
      </c>
      <c r="Y27" s="309">
        <f t="shared" si="17"/>
        <v>0</v>
      </c>
      <c r="Z27" s="651"/>
      <c r="AA27" s="652"/>
      <c r="AB27" s="479"/>
    </row>
    <row r="28" spans="1:28" ht="37.15" customHeight="1" x14ac:dyDescent="0.25">
      <c r="A28" s="667"/>
      <c r="B28" s="669"/>
      <c r="C28" s="637"/>
      <c r="D28" s="660"/>
      <c r="E28" s="661"/>
      <c r="F28" s="663"/>
      <c r="G28" s="637"/>
      <c r="H28" s="637"/>
      <c r="I28" s="647"/>
      <c r="J28" s="430"/>
      <c r="K28" s="185">
        <v>1</v>
      </c>
      <c r="L28" s="199" t="s">
        <v>39</v>
      </c>
      <c r="M28" s="45">
        <v>0</v>
      </c>
      <c r="N28" s="45">
        <v>0.2</v>
      </c>
      <c r="O28" s="45">
        <v>0</v>
      </c>
      <c r="P28" s="110">
        <v>0</v>
      </c>
      <c r="Q28" s="165">
        <f t="shared" si="4"/>
        <v>0</v>
      </c>
      <c r="R28" s="165">
        <f t="shared" si="5"/>
        <v>0.2</v>
      </c>
      <c r="S28" s="165">
        <f t="shared" si="1"/>
        <v>0</v>
      </c>
      <c r="T28" s="165">
        <f t="shared" si="2"/>
        <v>0</v>
      </c>
      <c r="U28" s="166">
        <f t="shared" si="3"/>
        <v>0.2</v>
      </c>
      <c r="V28" s="310"/>
      <c r="W28" s="310"/>
      <c r="X28" s="310"/>
      <c r="Y28" s="310"/>
      <c r="Z28" s="651"/>
      <c r="AA28" s="652"/>
      <c r="AB28" s="479"/>
    </row>
    <row r="29" spans="1:28" ht="41.45" customHeight="1" x14ac:dyDescent="0.25">
      <c r="A29" s="667"/>
      <c r="B29" s="669"/>
      <c r="C29" s="637" t="s">
        <v>633</v>
      </c>
      <c r="D29" s="540" t="s">
        <v>634</v>
      </c>
      <c r="E29" s="540" t="s">
        <v>635</v>
      </c>
      <c r="F29" s="569">
        <v>84</v>
      </c>
      <c r="G29" s="637" t="s">
        <v>636</v>
      </c>
      <c r="H29" s="637" t="s">
        <v>637</v>
      </c>
      <c r="I29" s="647">
        <f>W29</f>
        <v>0.3</v>
      </c>
      <c r="J29" s="430" t="s">
        <v>638</v>
      </c>
      <c r="K29" s="197">
        <v>1</v>
      </c>
      <c r="L29" s="43" t="s">
        <v>35</v>
      </c>
      <c r="M29" s="44">
        <v>0</v>
      </c>
      <c r="N29" s="44">
        <v>0.3</v>
      </c>
      <c r="O29" s="44">
        <v>0.75</v>
      </c>
      <c r="P29" s="109">
        <v>1</v>
      </c>
      <c r="Q29" s="6">
        <f t="shared" si="4"/>
        <v>0</v>
      </c>
      <c r="R29" s="6">
        <f t="shared" si="5"/>
        <v>0.3</v>
      </c>
      <c r="S29" s="6">
        <f t="shared" si="1"/>
        <v>0.75</v>
      </c>
      <c r="T29" s="6">
        <f t="shared" si="2"/>
        <v>1</v>
      </c>
      <c r="U29" s="149">
        <f t="shared" si="3"/>
        <v>1</v>
      </c>
      <c r="V29" s="309">
        <f t="shared" ref="V29:Y29" si="18">+Q30</f>
        <v>0</v>
      </c>
      <c r="W29" s="309">
        <f t="shared" si="18"/>
        <v>0.3</v>
      </c>
      <c r="X29" s="309">
        <f t="shared" si="18"/>
        <v>0</v>
      </c>
      <c r="Y29" s="309">
        <f t="shared" si="18"/>
        <v>0</v>
      </c>
      <c r="Z29" s="651"/>
      <c r="AA29" s="652" t="s">
        <v>639</v>
      </c>
      <c r="AB29" s="479"/>
    </row>
    <row r="30" spans="1:28" ht="42.6" customHeight="1" x14ac:dyDescent="0.25">
      <c r="A30" s="667"/>
      <c r="B30" s="669"/>
      <c r="C30" s="637"/>
      <c r="D30" s="540"/>
      <c r="E30" s="540"/>
      <c r="F30" s="571"/>
      <c r="G30" s="637"/>
      <c r="H30" s="637"/>
      <c r="I30" s="647"/>
      <c r="J30" s="430"/>
      <c r="K30" s="185">
        <v>1</v>
      </c>
      <c r="L30" s="199" t="s">
        <v>39</v>
      </c>
      <c r="M30" s="45">
        <v>0</v>
      </c>
      <c r="N30" s="45">
        <v>0.3</v>
      </c>
      <c r="O30" s="45">
        <v>0</v>
      </c>
      <c r="P30" s="110">
        <v>0</v>
      </c>
      <c r="Q30" s="165">
        <f t="shared" si="4"/>
        <v>0</v>
      </c>
      <c r="R30" s="165">
        <f t="shared" si="5"/>
        <v>0.3</v>
      </c>
      <c r="S30" s="165">
        <f t="shared" si="1"/>
        <v>0</v>
      </c>
      <c r="T30" s="165">
        <f t="shared" si="2"/>
        <v>0</v>
      </c>
      <c r="U30" s="166">
        <f t="shared" si="3"/>
        <v>0.3</v>
      </c>
      <c r="V30" s="310"/>
      <c r="W30" s="310"/>
      <c r="X30" s="310"/>
      <c r="Y30" s="310"/>
      <c r="Z30" s="651"/>
      <c r="AA30" s="652"/>
      <c r="AB30" s="479"/>
    </row>
    <row r="31" spans="1:28" ht="43.9" customHeight="1" x14ac:dyDescent="0.25">
      <c r="A31" s="667"/>
      <c r="B31" s="669"/>
      <c r="C31" s="637"/>
      <c r="D31" s="540" t="s">
        <v>640</v>
      </c>
      <c r="E31" s="540" t="s">
        <v>641</v>
      </c>
      <c r="F31" s="569">
        <v>85</v>
      </c>
      <c r="G31" s="637" t="s">
        <v>642</v>
      </c>
      <c r="H31" s="637" t="s">
        <v>643</v>
      </c>
      <c r="I31" s="647">
        <f>W31</f>
        <v>0</v>
      </c>
      <c r="J31" s="430" t="s">
        <v>644</v>
      </c>
      <c r="K31" s="197">
        <v>1</v>
      </c>
      <c r="L31" s="43" t="s">
        <v>35</v>
      </c>
      <c r="M31" s="44">
        <v>0</v>
      </c>
      <c r="N31" s="44">
        <v>0</v>
      </c>
      <c r="O31" s="44">
        <v>0</v>
      </c>
      <c r="P31" s="109">
        <v>1</v>
      </c>
      <c r="Q31" s="6">
        <f t="shared" si="4"/>
        <v>0</v>
      </c>
      <c r="R31" s="6">
        <f t="shared" si="5"/>
        <v>0</v>
      </c>
      <c r="S31" s="6">
        <f t="shared" si="1"/>
        <v>0</v>
      </c>
      <c r="T31" s="6">
        <f t="shared" si="2"/>
        <v>1</v>
      </c>
      <c r="U31" s="149">
        <f t="shared" si="3"/>
        <v>1</v>
      </c>
      <c r="V31" s="309">
        <f t="shared" ref="V31:Y31" si="19">+Q32</f>
        <v>0</v>
      </c>
      <c r="W31" s="309">
        <f t="shared" si="19"/>
        <v>0</v>
      </c>
      <c r="X31" s="309">
        <f t="shared" si="19"/>
        <v>0</v>
      </c>
      <c r="Y31" s="309">
        <f t="shared" si="19"/>
        <v>0</v>
      </c>
      <c r="Z31" s="651"/>
      <c r="AA31" s="652"/>
      <c r="AB31" s="479"/>
    </row>
    <row r="32" spans="1:28" ht="38.450000000000003" customHeight="1" x14ac:dyDescent="0.25">
      <c r="A32" s="667"/>
      <c r="B32" s="669"/>
      <c r="C32" s="637"/>
      <c r="D32" s="540"/>
      <c r="E32" s="540"/>
      <c r="F32" s="571"/>
      <c r="G32" s="637"/>
      <c r="H32" s="637"/>
      <c r="I32" s="647"/>
      <c r="J32" s="430"/>
      <c r="K32" s="185">
        <v>1</v>
      </c>
      <c r="L32" s="199" t="s">
        <v>39</v>
      </c>
      <c r="M32" s="45">
        <v>0</v>
      </c>
      <c r="N32" s="45">
        <v>0</v>
      </c>
      <c r="O32" s="45">
        <v>0</v>
      </c>
      <c r="P32" s="110">
        <v>0</v>
      </c>
      <c r="Q32" s="165">
        <f t="shared" si="4"/>
        <v>0</v>
      </c>
      <c r="R32" s="165">
        <f t="shared" si="5"/>
        <v>0</v>
      </c>
      <c r="S32" s="165">
        <f t="shared" si="1"/>
        <v>0</v>
      </c>
      <c r="T32" s="165">
        <f t="shared" si="2"/>
        <v>0</v>
      </c>
      <c r="U32" s="166">
        <f t="shared" si="3"/>
        <v>0</v>
      </c>
      <c r="V32" s="310"/>
      <c r="W32" s="310"/>
      <c r="X32" s="310"/>
      <c r="Y32" s="310"/>
      <c r="Z32" s="651"/>
      <c r="AA32" s="652"/>
      <c r="AB32" s="479"/>
    </row>
    <row r="33" spans="1:28" ht="49.9" customHeight="1" x14ac:dyDescent="0.25">
      <c r="A33" s="667"/>
      <c r="B33" s="669"/>
      <c r="C33" s="637" t="s">
        <v>645</v>
      </c>
      <c r="D33" s="653" t="s">
        <v>646</v>
      </c>
      <c r="E33" s="653" t="s">
        <v>647</v>
      </c>
      <c r="F33" s="569">
        <v>86</v>
      </c>
      <c r="G33" s="655" t="s">
        <v>648</v>
      </c>
      <c r="H33" s="655" t="s">
        <v>649</v>
      </c>
      <c r="I33" s="647">
        <f>W33</f>
        <v>0.3</v>
      </c>
      <c r="J33" s="430" t="s">
        <v>650</v>
      </c>
      <c r="K33" s="197">
        <v>0.2</v>
      </c>
      <c r="L33" s="43" t="s">
        <v>35</v>
      </c>
      <c r="M33" s="44">
        <v>0</v>
      </c>
      <c r="N33" s="44">
        <v>0.3</v>
      </c>
      <c r="O33" s="44">
        <v>0.6</v>
      </c>
      <c r="P33" s="109">
        <v>1</v>
      </c>
      <c r="Q33" s="6">
        <f t="shared" si="4"/>
        <v>0</v>
      </c>
      <c r="R33" s="6">
        <f>+SUM(N33:N33)*K33</f>
        <v>0.06</v>
      </c>
      <c r="S33" s="6">
        <f t="shared" si="1"/>
        <v>0.12</v>
      </c>
      <c r="T33" s="6">
        <f t="shared" si="2"/>
        <v>0.2</v>
      </c>
      <c r="U33" s="149">
        <f t="shared" si="3"/>
        <v>0.2</v>
      </c>
      <c r="V33" s="310">
        <f>+Q34+Q36+Q38+Q40</f>
        <v>0</v>
      </c>
      <c r="W33" s="310">
        <f t="shared" ref="W33:Y33" si="20">+R34+R36+R38+R40</f>
        <v>0.3</v>
      </c>
      <c r="X33" s="310">
        <f t="shared" si="20"/>
        <v>0</v>
      </c>
      <c r="Y33" s="310">
        <f t="shared" si="20"/>
        <v>0</v>
      </c>
      <c r="Z33" s="651" t="s">
        <v>651</v>
      </c>
      <c r="AA33" s="652" t="s">
        <v>652</v>
      </c>
      <c r="AB33" s="479"/>
    </row>
    <row r="34" spans="1:28" ht="36" customHeight="1" x14ac:dyDescent="0.25">
      <c r="A34" s="667"/>
      <c r="B34" s="669"/>
      <c r="C34" s="637"/>
      <c r="D34" s="653"/>
      <c r="E34" s="653"/>
      <c r="F34" s="570"/>
      <c r="G34" s="655"/>
      <c r="H34" s="655"/>
      <c r="I34" s="647"/>
      <c r="J34" s="430"/>
      <c r="K34" s="185">
        <v>0.2</v>
      </c>
      <c r="L34" s="199" t="s">
        <v>39</v>
      </c>
      <c r="M34" s="45">
        <v>0</v>
      </c>
      <c r="N34" s="45">
        <v>0.3</v>
      </c>
      <c r="O34" s="45">
        <v>0</v>
      </c>
      <c r="P34" s="110">
        <v>0</v>
      </c>
      <c r="Q34" s="165">
        <f t="shared" si="4"/>
        <v>0</v>
      </c>
      <c r="R34" s="165">
        <f>+SUM(N34:N34)*K34</f>
        <v>0.06</v>
      </c>
      <c r="S34" s="165">
        <f t="shared" si="1"/>
        <v>0</v>
      </c>
      <c r="T34" s="165">
        <f t="shared" si="2"/>
        <v>0</v>
      </c>
      <c r="U34" s="166">
        <f t="shared" si="3"/>
        <v>0.06</v>
      </c>
      <c r="V34" s="310"/>
      <c r="W34" s="310"/>
      <c r="X34" s="310"/>
      <c r="Y34" s="310"/>
      <c r="Z34" s="654"/>
      <c r="AA34" s="652"/>
      <c r="AB34" s="479"/>
    </row>
    <row r="35" spans="1:28" ht="36" customHeight="1" x14ac:dyDescent="0.25">
      <c r="A35" s="667"/>
      <c r="B35" s="669"/>
      <c r="C35" s="637"/>
      <c r="D35" s="653"/>
      <c r="E35" s="653"/>
      <c r="F35" s="570"/>
      <c r="G35" s="655"/>
      <c r="H35" s="655"/>
      <c r="I35" s="647"/>
      <c r="J35" s="430" t="s">
        <v>653</v>
      </c>
      <c r="K35" s="197">
        <v>0.5</v>
      </c>
      <c r="L35" s="43" t="s">
        <v>35</v>
      </c>
      <c r="M35" s="44">
        <v>0</v>
      </c>
      <c r="N35" s="44">
        <v>0.3</v>
      </c>
      <c r="O35" s="44">
        <v>0.6</v>
      </c>
      <c r="P35" s="109">
        <v>1</v>
      </c>
      <c r="Q35" s="6">
        <f t="shared" si="4"/>
        <v>0</v>
      </c>
      <c r="R35" s="6">
        <f t="shared" si="5"/>
        <v>0.15</v>
      </c>
      <c r="S35" s="6">
        <f t="shared" si="1"/>
        <v>0.3</v>
      </c>
      <c r="T35" s="6">
        <f t="shared" si="2"/>
        <v>0.5</v>
      </c>
      <c r="U35" s="149">
        <f t="shared" si="3"/>
        <v>0.5</v>
      </c>
      <c r="V35" s="310"/>
      <c r="W35" s="310"/>
      <c r="X35" s="310"/>
      <c r="Y35" s="310"/>
      <c r="Z35" s="654"/>
      <c r="AA35" s="652"/>
      <c r="AB35" s="479"/>
    </row>
    <row r="36" spans="1:28" ht="38.450000000000003" customHeight="1" x14ac:dyDescent="0.25">
      <c r="A36" s="667"/>
      <c r="B36" s="669"/>
      <c r="C36" s="637"/>
      <c r="D36" s="653"/>
      <c r="E36" s="653"/>
      <c r="F36" s="570"/>
      <c r="G36" s="655"/>
      <c r="H36" s="655"/>
      <c r="I36" s="647"/>
      <c r="J36" s="430"/>
      <c r="K36" s="185">
        <v>0.5</v>
      </c>
      <c r="L36" s="199" t="s">
        <v>39</v>
      </c>
      <c r="M36" s="45">
        <v>0</v>
      </c>
      <c r="N36" s="45">
        <v>0.3</v>
      </c>
      <c r="O36" s="45">
        <v>0</v>
      </c>
      <c r="P36" s="110">
        <v>0</v>
      </c>
      <c r="Q36" s="165">
        <f t="shared" si="4"/>
        <v>0</v>
      </c>
      <c r="R36" s="165">
        <f>+SUM(N36:N36)*K36</f>
        <v>0.15</v>
      </c>
      <c r="S36" s="165">
        <f t="shared" si="1"/>
        <v>0</v>
      </c>
      <c r="T36" s="165">
        <f t="shared" si="2"/>
        <v>0</v>
      </c>
      <c r="U36" s="166">
        <f t="shared" si="3"/>
        <v>0.15</v>
      </c>
      <c r="V36" s="310"/>
      <c r="W36" s="310"/>
      <c r="X36" s="310"/>
      <c r="Y36" s="310"/>
      <c r="Z36" s="654"/>
      <c r="AA36" s="652"/>
      <c r="AB36" s="479"/>
    </row>
    <row r="37" spans="1:28" ht="49.9" customHeight="1" x14ac:dyDescent="0.25">
      <c r="A37" s="667"/>
      <c r="B37" s="669"/>
      <c r="C37" s="637"/>
      <c r="D37" s="653"/>
      <c r="E37" s="653"/>
      <c r="F37" s="570"/>
      <c r="G37" s="655"/>
      <c r="H37" s="655"/>
      <c r="I37" s="647"/>
      <c r="J37" s="430" t="s">
        <v>654</v>
      </c>
      <c r="K37" s="197">
        <v>0.1</v>
      </c>
      <c r="L37" s="43" t="s">
        <v>35</v>
      </c>
      <c r="M37" s="44">
        <v>0</v>
      </c>
      <c r="N37" s="44">
        <v>0.3</v>
      </c>
      <c r="O37" s="44">
        <v>0.6</v>
      </c>
      <c r="P37" s="109">
        <v>1</v>
      </c>
      <c r="Q37" s="6">
        <f t="shared" si="4"/>
        <v>0</v>
      </c>
      <c r="R37" s="6">
        <f t="shared" si="5"/>
        <v>0.03</v>
      </c>
      <c r="S37" s="6">
        <f t="shared" si="1"/>
        <v>0.06</v>
      </c>
      <c r="T37" s="6">
        <f t="shared" si="2"/>
        <v>0.1</v>
      </c>
      <c r="U37" s="149">
        <f t="shared" si="3"/>
        <v>0.1</v>
      </c>
      <c r="V37" s="310"/>
      <c r="W37" s="310"/>
      <c r="X37" s="310"/>
      <c r="Y37" s="310"/>
      <c r="Z37" s="654"/>
      <c r="AA37" s="652"/>
      <c r="AB37" s="479"/>
    </row>
    <row r="38" spans="1:28" ht="40.15" customHeight="1" x14ac:dyDescent="0.25">
      <c r="A38" s="667"/>
      <c r="B38" s="669"/>
      <c r="C38" s="637"/>
      <c r="D38" s="653"/>
      <c r="E38" s="653"/>
      <c r="F38" s="570"/>
      <c r="G38" s="655"/>
      <c r="H38" s="655"/>
      <c r="I38" s="647"/>
      <c r="J38" s="430"/>
      <c r="K38" s="185">
        <v>0.1</v>
      </c>
      <c r="L38" s="199" t="s">
        <v>39</v>
      </c>
      <c r="M38" s="45">
        <v>0</v>
      </c>
      <c r="N38" s="45">
        <v>0.3</v>
      </c>
      <c r="O38" s="45">
        <v>0</v>
      </c>
      <c r="P38" s="110">
        <v>0</v>
      </c>
      <c r="Q38" s="165">
        <f t="shared" si="4"/>
        <v>0</v>
      </c>
      <c r="R38" s="165">
        <f t="shared" si="5"/>
        <v>0.03</v>
      </c>
      <c r="S38" s="165">
        <f t="shared" si="1"/>
        <v>0</v>
      </c>
      <c r="T38" s="165">
        <f t="shared" si="2"/>
        <v>0</v>
      </c>
      <c r="U38" s="166">
        <f t="shared" si="3"/>
        <v>0.03</v>
      </c>
      <c r="V38" s="310"/>
      <c r="W38" s="310"/>
      <c r="X38" s="310"/>
      <c r="Y38" s="310"/>
      <c r="Z38" s="654"/>
      <c r="AA38" s="652"/>
      <c r="AB38" s="479"/>
    </row>
    <row r="39" spans="1:28" ht="35.450000000000003" customHeight="1" x14ac:dyDescent="0.25">
      <c r="A39" s="667"/>
      <c r="B39" s="669"/>
      <c r="C39" s="637"/>
      <c r="D39" s="653"/>
      <c r="E39" s="653"/>
      <c r="F39" s="570"/>
      <c r="G39" s="655"/>
      <c r="H39" s="655"/>
      <c r="I39" s="647"/>
      <c r="J39" s="430" t="s">
        <v>655</v>
      </c>
      <c r="K39" s="197">
        <v>0.2</v>
      </c>
      <c r="L39" s="43" t="s">
        <v>35</v>
      </c>
      <c r="M39" s="44">
        <v>0</v>
      </c>
      <c r="N39" s="44">
        <v>0.3</v>
      </c>
      <c r="O39" s="44">
        <v>0.6</v>
      </c>
      <c r="P39" s="109">
        <v>1</v>
      </c>
      <c r="Q39" s="6">
        <f t="shared" si="4"/>
        <v>0</v>
      </c>
      <c r="R39" s="6">
        <f>+SUM(N39:N39)*K39</f>
        <v>0.06</v>
      </c>
      <c r="S39" s="6">
        <f t="shared" si="1"/>
        <v>0.12</v>
      </c>
      <c r="T39" s="6">
        <f t="shared" si="2"/>
        <v>0.2</v>
      </c>
      <c r="U39" s="149">
        <f t="shared" si="3"/>
        <v>0.2</v>
      </c>
      <c r="V39" s="310"/>
      <c r="W39" s="310"/>
      <c r="X39" s="310"/>
      <c r="Y39" s="310"/>
      <c r="Z39" s="654"/>
      <c r="AA39" s="652"/>
      <c r="AB39" s="479"/>
    </row>
    <row r="40" spans="1:28" ht="49.9" customHeight="1" x14ac:dyDescent="0.25">
      <c r="A40" s="667"/>
      <c r="B40" s="669"/>
      <c r="C40" s="637"/>
      <c r="D40" s="653"/>
      <c r="E40" s="653"/>
      <c r="F40" s="571"/>
      <c r="G40" s="655"/>
      <c r="H40" s="655"/>
      <c r="I40" s="647"/>
      <c r="J40" s="430"/>
      <c r="K40" s="185">
        <v>0.2</v>
      </c>
      <c r="L40" s="199" t="s">
        <v>39</v>
      </c>
      <c r="M40" s="45">
        <v>0</v>
      </c>
      <c r="N40" s="45">
        <v>0.3</v>
      </c>
      <c r="O40" s="45">
        <v>0</v>
      </c>
      <c r="P40" s="110">
        <v>0</v>
      </c>
      <c r="Q40" s="165">
        <f t="shared" si="4"/>
        <v>0</v>
      </c>
      <c r="R40" s="165">
        <f>+SUM(N40:N40)*K40</f>
        <v>0.06</v>
      </c>
      <c r="S40" s="165">
        <f t="shared" si="1"/>
        <v>0</v>
      </c>
      <c r="T40" s="165">
        <f t="shared" si="2"/>
        <v>0</v>
      </c>
      <c r="U40" s="166">
        <f t="shared" si="3"/>
        <v>0.06</v>
      </c>
      <c r="V40" s="310"/>
      <c r="W40" s="310"/>
      <c r="X40" s="310"/>
      <c r="Y40" s="310"/>
      <c r="Z40" s="654"/>
      <c r="AA40" s="652"/>
      <c r="AB40" s="479"/>
    </row>
    <row r="41" spans="1:28" ht="42.6" customHeight="1" x14ac:dyDescent="0.25">
      <c r="A41" s="667"/>
      <c r="B41" s="669"/>
      <c r="C41" s="637"/>
      <c r="D41" s="659" t="s">
        <v>656</v>
      </c>
      <c r="E41" s="659" t="s">
        <v>657</v>
      </c>
      <c r="F41" s="569">
        <v>87</v>
      </c>
      <c r="G41" s="637" t="s">
        <v>658</v>
      </c>
      <c r="H41" s="637" t="s">
        <v>659</v>
      </c>
      <c r="I41" s="647">
        <f>W41</f>
        <v>0.05</v>
      </c>
      <c r="J41" s="430" t="s">
        <v>660</v>
      </c>
      <c r="K41" s="197">
        <v>0.25</v>
      </c>
      <c r="L41" s="43" t="s">
        <v>35</v>
      </c>
      <c r="M41" s="44">
        <v>0</v>
      </c>
      <c r="N41" s="44">
        <v>0.5</v>
      </c>
      <c r="O41" s="44">
        <v>1</v>
      </c>
      <c r="P41" s="109">
        <v>1</v>
      </c>
      <c r="Q41" s="6">
        <f t="shared" si="4"/>
        <v>0</v>
      </c>
      <c r="R41" s="150">
        <f>+SUM(N41:N41)*K41</f>
        <v>0.125</v>
      </c>
      <c r="S41" s="150">
        <f t="shared" si="1"/>
        <v>0.25</v>
      </c>
      <c r="T41" s="150">
        <f t="shared" si="2"/>
        <v>0.25</v>
      </c>
      <c r="U41" s="149">
        <f t="shared" si="3"/>
        <v>0.25</v>
      </c>
      <c r="V41" s="310">
        <f>+Q42+Q44+Q46</f>
        <v>0</v>
      </c>
      <c r="W41" s="310">
        <f t="shared" ref="W41:Y41" si="21">+R42+R44+R46</f>
        <v>0.05</v>
      </c>
      <c r="X41" s="310">
        <f t="shared" si="21"/>
        <v>0</v>
      </c>
      <c r="Y41" s="310">
        <f t="shared" si="21"/>
        <v>0</v>
      </c>
      <c r="Z41" s="651" t="s">
        <v>329</v>
      </c>
      <c r="AA41" s="652" t="s">
        <v>661</v>
      </c>
      <c r="AB41" s="479"/>
    </row>
    <row r="42" spans="1:28" ht="30" customHeight="1" x14ac:dyDescent="0.25">
      <c r="A42" s="667"/>
      <c r="B42" s="669"/>
      <c r="C42" s="637"/>
      <c r="D42" s="659"/>
      <c r="E42" s="659"/>
      <c r="F42" s="570"/>
      <c r="G42" s="637"/>
      <c r="H42" s="637"/>
      <c r="I42" s="647"/>
      <c r="J42" s="430"/>
      <c r="K42" s="185">
        <v>0.25</v>
      </c>
      <c r="L42" s="199" t="s">
        <v>39</v>
      </c>
      <c r="M42" s="45">
        <v>0</v>
      </c>
      <c r="N42" s="45">
        <v>0.2</v>
      </c>
      <c r="O42" s="45">
        <v>0</v>
      </c>
      <c r="P42" s="110">
        <v>0</v>
      </c>
      <c r="Q42" s="165">
        <f t="shared" si="4"/>
        <v>0</v>
      </c>
      <c r="R42" s="165">
        <f t="shared" si="5"/>
        <v>0.05</v>
      </c>
      <c r="S42" s="165">
        <f t="shared" si="1"/>
        <v>0</v>
      </c>
      <c r="T42" s="165">
        <f t="shared" si="2"/>
        <v>0</v>
      </c>
      <c r="U42" s="169">
        <f t="shared" si="3"/>
        <v>0.05</v>
      </c>
      <c r="V42" s="310"/>
      <c r="W42" s="310"/>
      <c r="X42" s="310"/>
      <c r="Y42" s="310"/>
      <c r="Z42" s="651"/>
      <c r="AA42" s="652"/>
      <c r="AB42" s="479"/>
    </row>
    <row r="43" spans="1:28" ht="41.45" customHeight="1" x14ac:dyDescent="0.25">
      <c r="A43" s="667"/>
      <c r="B43" s="669"/>
      <c r="C43" s="637"/>
      <c r="D43" s="659"/>
      <c r="E43" s="659"/>
      <c r="F43" s="570"/>
      <c r="G43" s="637"/>
      <c r="H43" s="637"/>
      <c r="I43" s="647"/>
      <c r="J43" s="430" t="s">
        <v>662</v>
      </c>
      <c r="K43" s="197">
        <v>0.25</v>
      </c>
      <c r="L43" s="43" t="s">
        <v>35</v>
      </c>
      <c r="M43" s="44">
        <v>0</v>
      </c>
      <c r="N43" s="44">
        <v>0</v>
      </c>
      <c r="O43" s="44">
        <v>0.5</v>
      </c>
      <c r="P43" s="109">
        <v>1</v>
      </c>
      <c r="Q43" s="6">
        <f t="shared" ref="Q43:Q106" si="22">+SUM(M43:M43)*K43</f>
        <v>0</v>
      </c>
      <c r="R43" s="6">
        <f t="shared" ref="R43:R106" si="23">+SUM(N43:N43)*K43</f>
        <v>0</v>
      </c>
      <c r="S43" s="6">
        <f t="shared" si="1"/>
        <v>0.125</v>
      </c>
      <c r="T43" s="6">
        <f t="shared" si="2"/>
        <v>0.25</v>
      </c>
      <c r="U43" s="153">
        <f t="shared" si="3"/>
        <v>0.25</v>
      </c>
      <c r="V43" s="310"/>
      <c r="W43" s="310"/>
      <c r="X43" s="310"/>
      <c r="Y43" s="310"/>
      <c r="Z43" s="651"/>
      <c r="AA43" s="652"/>
      <c r="AB43" s="479"/>
    </row>
    <row r="44" spans="1:28" ht="43.15" customHeight="1" x14ac:dyDescent="0.25">
      <c r="A44" s="667"/>
      <c r="B44" s="669"/>
      <c r="C44" s="637"/>
      <c r="D44" s="659"/>
      <c r="E44" s="659"/>
      <c r="F44" s="570"/>
      <c r="G44" s="637"/>
      <c r="H44" s="637"/>
      <c r="I44" s="647"/>
      <c r="J44" s="430"/>
      <c r="K44" s="185">
        <v>0.25</v>
      </c>
      <c r="L44" s="199" t="s">
        <v>39</v>
      </c>
      <c r="M44" s="45">
        <v>0</v>
      </c>
      <c r="N44" s="45">
        <v>0</v>
      </c>
      <c r="O44" s="45">
        <v>0</v>
      </c>
      <c r="P44" s="110">
        <v>0</v>
      </c>
      <c r="Q44" s="165">
        <f t="shared" si="22"/>
        <v>0</v>
      </c>
      <c r="R44" s="165">
        <f t="shared" si="23"/>
        <v>0</v>
      </c>
      <c r="S44" s="165">
        <f t="shared" si="1"/>
        <v>0</v>
      </c>
      <c r="T44" s="165">
        <f t="shared" si="2"/>
        <v>0</v>
      </c>
      <c r="U44" s="169">
        <f t="shared" si="3"/>
        <v>0</v>
      </c>
      <c r="V44" s="310"/>
      <c r="W44" s="310"/>
      <c r="X44" s="310"/>
      <c r="Y44" s="310"/>
      <c r="Z44" s="651"/>
      <c r="AA44" s="652"/>
      <c r="AB44" s="479"/>
    </row>
    <row r="45" spans="1:28" ht="43.9" customHeight="1" x14ac:dyDescent="0.25">
      <c r="A45" s="667"/>
      <c r="B45" s="669"/>
      <c r="C45" s="637"/>
      <c r="D45" s="659"/>
      <c r="E45" s="659"/>
      <c r="F45" s="570"/>
      <c r="G45" s="637"/>
      <c r="H45" s="637"/>
      <c r="I45" s="647"/>
      <c r="J45" s="430" t="s">
        <v>663</v>
      </c>
      <c r="K45" s="197">
        <v>0.5</v>
      </c>
      <c r="L45" s="43" t="s">
        <v>35</v>
      </c>
      <c r="M45" s="44">
        <v>0</v>
      </c>
      <c r="N45" s="44">
        <v>0</v>
      </c>
      <c r="O45" s="44">
        <v>0</v>
      </c>
      <c r="P45" s="109">
        <v>1</v>
      </c>
      <c r="Q45" s="6">
        <f t="shared" si="22"/>
        <v>0</v>
      </c>
      <c r="R45" s="6">
        <f t="shared" si="23"/>
        <v>0</v>
      </c>
      <c r="S45" s="6">
        <f t="shared" si="1"/>
        <v>0</v>
      </c>
      <c r="T45" s="6">
        <f t="shared" si="2"/>
        <v>0.5</v>
      </c>
      <c r="U45" s="153">
        <f t="shared" si="3"/>
        <v>0.5</v>
      </c>
      <c r="V45" s="310"/>
      <c r="W45" s="310"/>
      <c r="X45" s="310"/>
      <c r="Y45" s="310"/>
      <c r="Z45" s="651"/>
      <c r="AA45" s="652"/>
      <c r="AB45" s="479"/>
    </row>
    <row r="46" spans="1:28" ht="43.15" customHeight="1" x14ac:dyDescent="0.25">
      <c r="A46" s="667"/>
      <c r="B46" s="669"/>
      <c r="C46" s="637"/>
      <c r="D46" s="659"/>
      <c r="E46" s="659"/>
      <c r="F46" s="571"/>
      <c r="G46" s="637"/>
      <c r="H46" s="637"/>
      <c r="I46" s="647"/>
      <c r="J46" s="430"/>
      <c r="K46" s="185">
        <v>0.5</v>
      </c>
      <c r="L46" s="199" t="s">
        <v>39</v>
      </c>
      <c r="M46" s="45">
        <v>0</v>
      </c>
      <c r="N46" s="45">
        <v>0</v>
      </c>
      <c r="O46" s="45">
        <v>0</v>
      </c>
      <c r="P46" s="110">
        <v>0</v>
      </c>
      <c r="Q46" s="165">
        <f t="shared" si="22"/>
        <v>0</v>
      </c>
      <c r="R46" s="165">
        <f t="shared" si="23"/>
        <v>0</v>
      </c>
      <c r="S46" s="165">
        <f t="shared" si="1"/>
        <v>0</v>
      </c>
      <c r="T46" s="165">
        <f t="shared" si="2"/>
        <v>0</v>
      </c>
      <c r="U46" s="169">
        <f t="shared" si="3"/>
        <v>0</v>
      </c>
      <c r="V46" s="310"/>
      <c r="W46" s="310"/>
      <c r="X46" s="310"/>
      <c r="Y46" s="310"/>
      <c r="Z46" s="651"/>
      <c r="AA46" s="652"/>
      <c r="AB46" s="479"/>
    </row>
    <row r="47" spans="1:28" ht="70.5" customHeight="1" x14ac:dyDescent="0.25">
      <c r="A47" s="667"/>
      <c r="B47" s="669"/>
      <c r="C47" s="637"/>
      <c r="D47" s="556" t="s">
        <v>664</v>
      </c>
      <c r="E47" s="653" t="s">
        <v>665</v>
      </c>
      <c r="F47" s="569">
        <v>88</v>
      </c>
      <c r="G47" s="637" t="s">
        <v>666</v>
      </c>
      <c r="H47" s="637" t="s">
        <v>667</v>
      </c>
      <c r="I47" s="656">
        <f>W47</f>
        <v>0.21250000000000002</v>
      </c>
      <c r="J47" s="430" t="s">
        <v>668</v>
      </c>
      <c r="K47" s="197">
        <v>0.5</v>
      </c>
      <c r="L47" s="43" t="s">
        <v>35</v>
      </c>
      <c r="M47" s="44">
        <v>0</v>
      </c>
      <c r="N47" s="44">
        <v>0.3</v>
      </c>
      <c r="O47" s="44">
        <v>0.6</v>
      </c>
      <c r="P47" s="109">
        <v>1</v>
      </c>
      <c r="Q47" s="6">
        <f t="shared" si="22"/>
        <v>0</v>
      </c>
      <c r="R47" s="6">
        <f t="shared" si="23"/>
        <v>0.15</v>
      </c>
      <c r="S47" s="6">
        <f t="shared" si="1"/>
        <v>0.3</v>
      </c>
      <c r="T47" s="6">
        <f t="shared" si="2"/>
        <v>0.5</v>
      </c>
      <c r="U47" s="153">
        <f t="shared" si="3"/>
        <v>0.5</v>
      </c>
      <c r="V47" s="581">
        <f>+Q48+Q50+Q52</f>
        <v>0</v>
      </c>
      <c r="W47" s="581">
        <f>+R48+R50+R52</f>
        <v>0.21250000000000002</v>
      </c>
      <c r="X47" s="581">
        <f t="shared" ref="X47:Y47" si="24">+S48+S50+S52</f>
        <v>0</v>
      </c>
      <c r="Y47" s="581">
        <f t="shared" si="24"/>
        <v>0</v>
      </c>
      <c r="Z47" s="651" t="s">
        <v>651</v>
      </c>
      <c r="AA47" s="652" t="s">
        <v>652</v>
      </c>
      <c r="AB47" s="479"/>
    </row>
    <row r="48" spans="1:28" ht="208.5" customHeight="1" x14ac:dyDescent="0.25">
      <c r="A48" s="667"/>
      <c r="B48" s="669"/>
      <c r="C48" s="637"/>
      <c r="D48" s="556"/>
      <c r="E48" s="653"/>
      <c r="F48" s="570"/>
      <c r="G48" s="637"/>
      <c r="H48" s="637"/>
      <c r="I48" s="657"/>
      <c r="J48" s="430"/>
      <c r="K48" s="185">
        <v>0.5</v>
      </c>
      <c r="L48" s="199" t="s">
        <v>39</v>
      </c>
      <c r="M48" s="45">
        <v>0</v>
      </c>
      <c r="N48" s="45">
        <v>0.22500000000000001</v>
      </c>
      <c r="O48" s="45">
        <v>0</v>
      </c>
      <c r="P48" s="110">
        <v>0</v>
      </c>
      <c r="Q48" s="165">
        <f t="shared" si="22"/>
        <v>0</v>
      </c>
      <c r="R48" s="165">
        <f>+SUM(N48:N48)*K48</f>
        <v>0.1125</v>
      </c>
      <c r="S48" s="165">
        <f t="shared" si="1"/>
        <v>0</v>
      </c>
      <c r="T48" s="165">
        <f t="shared" si="2"/>
        <v>0</v>
      </c>
      <c r="U48" s="169">
        <f t="shared" si="3"/>
        <v>0.1125</v>
      </c>
      <c r="V48" s="581"/>
      <c r="W48" s="581"/>
      <c r="X48" s="581"/>
      <c r="Y48" s="581"/>
      <c r="Z48" s="651"/>
      <c r="AA48" s="652"/>
      <c r="AB48" s="479"/>
    </row>
    <row r="49" spans="1:28" ht="51" customHeight="1" x14ac:dyDescent="0.25">
      <c r="A49" s="667"/>
      <c r="B49" s="669"/>
      <c r="C49" s="637"/>
      <c r="D49" s="556"/>
      <c r="E49" s="653"/>
      <c r="F49" s="570"/>
      <c r="G49" s="637" t="s">
        <v>669</v>
      </c>
      <c r="H49" s="637" t="s">
        <v>670</v>
      </c>
      <c r="I49" s="657"/>
      <c r="J49" s="430" t="s">
        <v>671</v>
      </c>
      <c r="K49" s="197">
        <v>0.1</v>
      </c>
      <c r="L49" s="43" t="s">
        <v>35</v>
      </c>
      <c r="M49" s="44">
        <v>0</v>
      </c>
      <c r="N49" s="44">
        <v>0.2</v>
      </c>
      <c r="O49" s="44">
        <v>0.7</v>
      </c>
      <c r="P49" s="109">
        <v>1</v>
      </c>
      <c r="Q49" s="6">
        <f t="shared" si="22"/>
        <v>0</v>
      </c>
      <c r="R49" s="6">
        <f t="shared" si="23"/>
        <v>2.0000000000000004E-2</v>
      </c>
      <c r="S49" s="6">
        <f t="shared" si="1"/>
        <v>6.9999999999999993E-2</v>
      </c>
      <c r="T49" s="6">
        <f t="shared" si="2"/>
        <v>0.1</v>
      </c>
      <c r="U49" s="153">
        <f t="shared" si="3"/>
        <v>0.1</v>
      </c>
      <c r="V49" s="581"/>
      <c r="W49" s="581"/>
      <c r="X49" s="581"/>
      <c r="Y49" s="581"/>
      <c r="Z49" s="651"/>
      <c r="AA49" s="652"/>
      <c r="AB49" s="479"/>
    </row>
    <row r="50" spans="1:28" ht="46.5" customHeight="1" x14ac:dyDescent="0.25">
      <c r="A50" s="667"/>
      <c r="B50" s="669"/>
      <c r="C50" s="637"/>
      <c r="D50" s="556"/>
      <c r="E50" s="653"/>
      <c r="F50" s="570"/>
      <c r="G50" s="637"/>
      <c r="H50" s="637"/>
      <c r="I50" s="657"/>
      <c r="J50" s="430"/>
      <c r="K50" s="185">
        <v>0.1</v>
      </c>
      <c r="L50" s="199" t="s">
        <v>39</v>
      </c>
      <c r="M50" s="45">
        <v>0</v>
      </c>
      <c r="N50" s="45">
        <v>0.2</v>
      </c>
      <c r="O50" s="45">
        <v>0</v>
      </c>
      <c r="P50" s="110">
        <v>0</v>
      </c>
      <c r="Q50" s="165">
        <f t="shared" si="22"/>
        <v>0</v>
      </c>
      <c r="R50" s="165">
        <f t="shared" si="23"/>
        <v>2.0000000000000004E-2</v>
      </c>
      <c r="S50" s="165">
        <f t="shared" si="1"/>
        <v>0</v>
      </c>
      <c r="T50" s="165">
        <f t="shared" si="2"/>
        <v>0</v>
      </c>
      <c r="U50" s="169">
        <f t="shared" si="3"/>
        <v>2.0000000000000004E-2</v>
      </c>
      <c r="V50" s="581"/>
      <c r="W50" s="581"/>
      <c r="X50" s="581"/>
      <c r="Y50" s="581"/>
      <c r="Z50" s="651"/>
      <c r="AA50" s="652"/>
      <c r="AB50" s="479"/>
    </row>
    <row r="51" spans="1:28" ht="41.45" customHeight="1" x14ac:dyDescent="0.25">
      <c r="A51" s="667"/>
      <c r="B51" s="669"/>
      <c r="C51" s="637"/>
      <c r="D51" s="556"/>
      <c r="E51" s="653"/>
      <c r="F51" s="570"/>
      <c r="G51" s="637" t="s">
        <v>672</v>
      </c>
      <c r="H51" s="637" t="s">
        <v>673</v>
      </c>
      <c r="I51" s="657"/>
      <c r="J51" s="430" t="s">
        <v>674</v>
      </c>
      <c r="K51" s="197">
        <v>0.4</v>
      </c>
      <c r="L51" s="43" t="s">
        <v>35</v>
      </c>
      <c r="M51" s="44">
        <v>0</v>
      </c>
      <c r="N51" s="44">
        <v>0.2</v>
      </c>
      <c r="O51" s="44">
        <v>0.7</v>
      </c>
      <c r="P51" s="109">
        <v>1</v>
      </c>
      <c r="Q51" s="6">
        <f t="shared" si="22"/>
        <v>0</v>
      </c>
      <c r="R51" s="6">
        <f t="shared" si="23"/>
        <v>8.0000000000000016E-2</v>
      </c>
      <c r="S51" s="6">
        <f t="shared" si="1"/>
        <v>0.27999999999999997</v>
      </c>
      <c r="T51" s="6">
        <f t="shared" si="2"/>
        <v>0.4</v>
      </c>
      <c r="U51" s="153">
        <f t="shared" si="3"/>
        <v>0.4</v>
      </c>
      <c r="V51" s="581"/>
      <c r="W51" s="581"/>
      <c r="X51" s="581"/>
      <c r="Y51" s="581"/>
      <c r="Z51" s="651"/>
      <c r="AA51" s="652"/>
      <c r="AB51" s="479"/>
    </row>
    <row r="52" spans="1:28" ht="45.6" customHeight="1" x14ac:dyDescent="0.25">
      <c r="A52" s="667"/>
      <c r="B52" s="669"/>
      <c r="C52" s="637"/>
      <c r="D52" s="556"/>
      <c r="E52" s="653"/>
      <c r="F52" s="571"/>
      <c r="G52" s="637"/>
      <c r="H52" s="637"/>
      <c r="I52" s="658"/>
      <c r="J52" s="430"/>
      <c r="K52" s="185">
        <v>0.4</v>
      </c>
      <c r="L52" s="199" t="s">
        <v>39</v>
      </c>
      <c r="M52" s="45">
        <v>0</v>
      </c>
      <c r="N52" s="45">
        <v>0.2</v>
      </c>
      <c r="O52" s="45">
        <v>0</v>
      </c>
      <c r="P52" s="110">
        <v>0</v>
      </c>
      <c r="Q52" s="165">
        <f t="shared" si="22"/>
        <v>0</v>
      </c>
      <c r="R52" s="165">
        <f t="shared" si="23"/>
        <v>8.0000000000000016E-2</v>
      </c>
      <c r="S52" s="165">
        <f t="shared" si="1"/>
        <v>0</v>
      </c>
      <c r="T52" s="165">
        <f t="shared" si="2"/>
        <v>0</v>
      </c>
      <c r="U52" s="169">
        <f t="shared" si="3"/>
        <v>8.0000000000000016E-2</v>
      </c>
      <c r="V52" s="581"/>
      <c r="W52" s="581"/>
      <c r="X52" s="581"/>
      <c r="Y52" s="581"/>
      <c r="Z52" s="651"/>
      <c r="AA52" s="652"/>
      <c r="AB52" s="479"/>
    </row>
    <row r="53" spans="1:28" ht="44.45" customHeight="1" x14ac:dyDescent="0.25">
      <c r="A53" s="667"/>
      <c r="B53" s="669"/>
      <c r="C53" s="637"/>
      <c r="D53" s="556" t="s">
        <v>675</v>
      </c>
      <c r="E53" s="653" t="s">
        <v>676</v>
      </c>
      <c r="F53" s="569">
        <v>89</v>
      </c>
      <c r="G53" s="637" t="s">
        <v>677</v>
      </c>
      <c r="H53" s="637" t="s">
        <v>659</v>
      </c>
      <c r="I53" s="647">
        <f>W53</f>
        <v>0.5</v>
      </c>
      <c r="J53" s="430" t="s">
        <v>678</v>
      </c>
      <c r="K53" s="197">
        <v>0.5</v>
      </c>
      <c r="L53" s="43" t="s">
        <v>35</v>
      </c>
      <c r="M53" s="44">
        <v>0.25</v>
      </c>
      <c r="N53" s="44">
        <v>0.5</v>
      </c>
      <c r="O53" s="44">
        <v>0.75</v>
      </c>
      <c r="P53" s="109">
        <v>1</v>
      </c>
      <c r="Q53" s="6">
        <f t="shared" si="22"/>
        <v>0.125</v>
      </c>
      <c r="R53" s="6">
        <f t="shared" si="23"/>
        <v>0.25</v>
      </c>
      <c r="S53" s="6">
        <f t="shared" si="1"/>
        <v>0.375</v>
      </c>
      <c r="T53" s="6">
        <f t="shared" si="2"/>
        <v>0.5</v>
      </c>
      <c r="U53" s="153">
        <f t="shared" si="3"/>
        <v>0.5</v>
      </c>
      <c r="V53" s="581">
        <f>+Q54+Q56+Q58</f>
        <v>0.25</v>
      </c>
      <c r="W53" s="581">
        <f t="shared" ref="W53:Y53" si="25">+R54+R56+R58</f>
        <v>0.5</v>
      </c>
      <c r="X53" s="581">
        <f t="shared" si="25"/>
        <v>0</v>
      </c>
      <c r="Y53" s="581">
        <f t="shared" si="25"/>
        <v>0</v>
      </c>
      <c r="Z53" s="651" t="s">
        <v>329</v>
      </c>
      <c r="AA53" s="652" t="s">
        <v>661</v>
      </c>
      <c r="AB53" s="479"/>
    </row>
    <row r="54" spans="1:28" ht="40.15" customHeight="1" x14ac:dyDescent="0.25">
      <c r="A54" s="667"/>
      <c r="B54" s="669"/>
      <c r="C54" s="637"/>
      <c r="D54" s="556"/>
      <c r="E54" s="653"/>
      <c r="F54" s="570"/>
      <c r="G54" s="637"/>
      <c r="H54" s="637"/>
      <c r="I54" s="647"/>
      <c r="J54" s="430"/>
      <c r="K54" s="185">
        <v>0.5</v>
      </c>
      <c r="L54" s="199" t="s">
        <v>39</v>
      </c>
      <c r="M54" s="45">
        <v>0.25</v>
      </c>
      <c r="N54" s="45">
        <v>0.5</v>
      </c>
      <c r="O54" s="45">
        <v>0</v>
      </c>
      <c r="P54" s="110">
        <v>0</v>
      </c>
      <c r="Q54" s="165">
        <f t="shared" si="22"/>
        <v>0.125</v>
      </c>
      <c r="R54" s="165">
        <f t="shared" si="23"/>
        <v>0.25</v>
      </c>
      <c r="S54" s="165">
        <f t="shared" si="1"/>
        <v>0</v>
      </c>
      <c r="T54" s="165">
        <f t="shared" si="2"/>
        <v>0</v>
      </c>
      <c r="U54" s="169">
        <f>+MAX(Q54:T54)</f>
        <v>0.25</v>
      </c>
      <c r="V54" s="581"/>
      <c r="W54" s="581"/>
      <c r="X54" s="581"/>
      <c r="Y54" s="581"/>
      <c r="Z54" s="651"/>
      <c r="AA54" s="652"/>
      <c r="AB54" s="479"/>
    </row>
    <row r="55" spans="1:28" ht="39.6" customHeight="1" x14ac:dyDescent="0.25">
      <c r="A55" s="667"/>
      <c r="B55" s="669"/>
      <c r="C55" s="637"/>
      <c r="D55" s="556"/>
      <c r="E55" s="653"/>
      <c r="F55" s="570"/>
      <c r="G55" s="637"/>
      <c r="H55" s="637"/>
      <c r="I55" s="647"/>
      <c r="J55" s="430" t="s">
        <v>679</v>
      </c>
      <c r="K55" s="197">
        <v>0.2</v>
      </c>
      <c r="L55" s="43" t="s">
        <v>35</v>
      </c>
      <c r="M55" s="44">
        <v>0.25</v>
      </c>
      <c r="N55" s="44">
        <v>0.5</v>
      </c>
      <c r="O55" s="44">
        <v>0.75</v>
      </c>
      <c r="P55" s="109">
        <v>1</v>
      </c>
      <c r="Q55" s="6">
        <f t="shared" si="22"/>
        <v>0.05</v>
      </c>
      <c r="R55" s="6">
        <f t="shared" si="23"/>
        <v>0.1</v>
      </c>
      <c r="S55" s="6">
        <f t="shared" si="1"/>
        <v>0.15000000000000002</v>
      </c>
      <c r="T55" s="6">
        <f t="shared" si="2"/>
        <v>0.2</v>
      </c>
      <c r="U55" s="153">
        <f t="shared" si="3"/>
        <v>0.2</v>
      </c>
      <c r="V55" s="581"/>
      <c r="W55" s="581"/>
      <c r="X55" s="581"/>
      <c r="Y55" s="581"/>
      <c r="Z55" s="651"/>
      <c r="AA55" s="652"/>
      <c r="AB55" s="479"/>
    </row>
    <row r="56" spans="1:28" ht="37.15" customHeight="1" x14ac:dyDescent="0.25">
      <c r="A56" s="667"/>
      <c r="B56" s="669"/>
      <c r="C56" s="637"/>
      <c r="D56" s="556"/>
      <c r="E56" s="653"/>
      <c r="F56" s="570"/>
      <c r="G56" s="637"/>
      <c r="H56" s="637"/>
      <c r="I56" s="647"/>
      <c r="J56" s="430"/>
      <c r="K56" s="185">
        <v>0.2</v>
      </c>
      <c r="L56" s="199" t="s">
        <v>39</v>
      </c>
      <c r="M56" s="45">
        <v>0.25</v>
      </c>
      <c r="N56" s="45">
        <v>0.5</v>
      </c>
      <c r="O56" s="45">
        <v>0</v>
      </c>
      <c r="P56" s="110">
        <v>0</v>
      </c>
      <c r="Q56" s="165">
        <f t="shared" si="22"/>
        <v>0.05</v>
      </c>
      <c r="R56" s="165">
        <f>+SUM(N56:N56)*K56</f>
        <v>0.1</v>
      </c>
      <c r="S56" s="165">
        <f t="shared" si="1"/>
        <v>0</v>
      </c>
      <c r="T56" s="165">
        <f t="shared" si="2"/>
        <v>0</v>
      </c>
      <c r="U56" s="169">
        <f>+MAX(Q56:T56)</f>
        <v>0.1</v>
      </c>
      <c r="V56" s="581"/>
      <c r="W56" s="581"/>
      <c r="X56" s="581"/>
      <c r="Y56" s="581"/>
      <c r="Z56" s="651"/>
      <c r="AA56" s="652"/>
      <c r="AB56" s="479"/>
    </row>
    <row r="57" spans="1:28" ht="37.9" customHeight="1" x14ac:dyDescent="0.25">
      <c r="A57" s="667"/>
      <c r="B57" s="669"/>
      <c r="C57" s="637"/>
      <c r="D57" s="556"/>
      <c r="E57" s="653"/>
      <c r="F57" s="570"/>
      <c r="G57" s="637"/>
      <c r="H57" s="637"/>
      <c r="I57" s="647"/>
      <c r="J57" s="430" t="s">
        <v>680</v>
      </c>
      <c r="K57" s="197">
        <v>0.3</v>
      </c>
      <c r="L57" s="43" t="s">
        <v>35</v>
      </c>
      <c r="M57" s="44">
        <v>0.25</v>
      </c>
      <c r="N57" s="44">
        <v>0.5</v>
      </c>
      <c r="O57" s="44">
        <v>0.75</v>
      </c>
      <c r="P57" s="109">
        <v>1</v>
      </c>
      <c r="Q57" s="6">
        <f t="shared" si="22"/>
        <v>7.4999999999999997E-2</v>
      </c>
      <c r="R57" s="6">
        <f t="shared" si="23"/>
        <v>0.15</v>
      </c>
      <c r="S57" s="6">
        <f t="shared" si="1"/>
        <v>0.22499999999999998</v>
      </c>
      <c r="T57" s="6">
        <f t="shared" si="2"/>
        <v>0.3</v>
      </c>
      <c r="U57" s="153">
        <f t="shared" si="3"/>
        <v>0.3</v>
      </c>
      <c r="V57" s="581"/>
      <c r="W57" s="581"/>
      <c r="X57" s="581"/>
      <c r="Y57" s="581"/>
      <c r="Z57" s="651"/>
      <c r="AA57" s="652"/>
      <c r="AB57" s="479"/>
    </row>
    <row r="58" spans="1:28" ht="33.6" customHeight="1" x14ac:dyDescent="0.25">
      <c r="A58" s="667"/>
      <c r="B58" s="669"/>
      <c r="C58" s="637"/>
      <c r="D58" s="556"/>
      <c r="E58" s="653"/>
      <c r="F58" s="571"/>
      <c r="G58" s="637"/>
      <c r="H58" s="637"/>
      <c r="I58" s="647"/>
      <c r="J58" s="430"/>
      <c r="K58" s="185">
        <v>0.3</v>
      </c>
      <c r="L58" s="199" t="s">
        <v>39</v>
      </c>
      <c r="M58" s="45">
        <v>0.25</v>
      </c>
      <c r="N58" s="45">
        <v>0.5</v>
      </c>
      <c r="O58" s="45">
        <v>0</v>
      </c>
      <c r="P58" s="110">
        <v>0</v>
      </c>
      <c r="Q58" s="165">
        <f t="shared" si="22"/>
        <v>7.4999999999999997E-2</v>
      </c>
      <c r="R58" s="165">
        <f t="shared" si="23"/>
        <v>0.15</v>
      </c>
      <c r="S58" s="165">
        <f t="shared" si="1"/>
        <v>0</v>
      </c>
      <c r="T58" s="165">
        <f t="shared" si="2"/>
        <v>0</v>
      </c>
      <c r="U58" s="169">
        <f>+MAX(Q58:T58)</f>
        <v>0.15</v>
      </c>
      <c r="V58" s="581"/>
      <c r="W58" s="581"/>
      <c r="X58" s="581"/>
      <c r="Y58" s="581"/>
      <c r="Z58" s="651"/>
      <c r="AA58" s="652"/>
      <c r="AB58" s="479"/>
    </row>
    <row r="59" spans="1:28" ht="41.45" customHeight="1" x14ac:dyDescent="0.25">
      <c r="A59" s="667"/>
      <c r="B59" s="669"/>
      <c r="C59" s="637" t="s">
        <v>681</v>
      </c>
      <c r="D59" s="540" t="s">
        <v>682</v>
      </c>
      <c r="E59" s="540" t="s">
        <v>683</v>
      </c>
      <c r="F59" s="569">
        <v>90</v>
      </c>
      <c r="G59" s="637" t="s">
        <v>684</v>
      </c>
      <c r="H59" s="637" t="s">
        <v>685</v>
      </c>
      <c r="I59" s="647">
        <f>W59</f>
        <v>0.23</v>
      </c>
      <c r="J59" s="430" t="s">
        <v>686</v>
      </c>
      <c r="K59" s="197">
        <v>0.1</v>
      </c>
      <c r="L59" s="43" t="s">
        <v>35</v>
      </c>
      <c r="M59" s="44">
        <v>0</v>
      </c>
      <c r="N59" s="44">
        <v>0.3</v>
      </c>
      <c r="O59" s="44">
        <v>0.6</v>
      </c>
      <c r="P59" s="109">
        <v>1</v>
      </c>
      <c r="Q59" s="6">
        <f t="shared" si="22"/>
        <v>0</v>
      </c>
      <c r="R59" s="6">
        <f t="shared" si="23"/>
        <v>0.03</v>
      </c>
      <c r="S59" s="6">
        <f t="shared" si="1"/>
        <v>0.06</v>
      </c>
      <c r="T59" s="6">
        <f t="shared" si="2"/>
        <v>0.1</v>
      </c>
      <c r="U59" s="153">
        <f t="shared" si="3"/>
        <v>0.1</v>
      </c>
      <c r="V59" s="581">
        <f>+Q60+Q62+Q64+Q66+Q68</f>
        <v>0</v>
      </c>
      <c r="W59" s="581">
        <f t="shared" ref="W59:Y59" si="26">+R60+R62+R64+R66+R68</f>
        <v>0.23</v>
      </c>
      <c r="X59" s="581">
        <f t="shared" si="26"/>
        <v>0</v>
      </c>
      <c r="Y59" s="581">
        <f t="shared" si="26"/>
        <v>0</v>
      </c>
      <c r="Z59" s="651" t="s">
        <v>687</v>
      </c>
      <c r="AA59" s="648" t="s">
        <v>688</v>
      </c>
      <c r="AB59" s="479"/>
    </row>
    <row r="60" spans="1:28" ht="36" customHeight="1" x14ac:dyDescent="0.25">
      <c r="A60" s="667"/>
      <c r="B60" s="669"/>
      <c r="C60" s="637"/>
      <c r="D60" s="540"/>
      <c r="E60" s="540"/>
      <c r="F60" s="570"/>
      <c r="G60" s="637"/>
      <c r="H60" s="637"/>
      <c r="I60" s="647"/>
      <c r="J60" s="430"/>
      <c r="K60" s="185">
        <v>0.1</v>
      </c>
      <c r="L60" s="199" t="s">
        <v>39</v>
      </c>
      <c r="M60" s="45">
        <v>0</v>
      </c>
      <c r="N60" s="45">
        <v>0.3</v>
      </c>
      <c r="O60" s="45">
        <v>0</v>
      </c>
      <c r="P60" s="110">
        <v>0</v>
      </c>
      <c r="Q60" s="165">
        <f t="shared" si="22"/>
        <v>0</v>
      </c>
      <c r="R60" s="165">
        <f t="shared" si="23"/>
        <v>0.03</v>
      </c>
      <c r="S60" s="165">
        <f t="shared" si="1"/>
        <v>0</v>
      </c>
      <c r="T60" s="165">
        <f t="shared" si="2"/>
        <v>0</v>
      </c>
      <c r="U60" s="169">
        <f t="shared" si="3"/>
        <v>0.03</v>
      </c>
      <c r="V60" s="581"/>
      <c r="W60" s="581"/>
      <c r="X60" s="581"/>
      <c r="Y60" s="581"/>
      <c r="Z60" s="651"/>
      <c r="AA60" s="649"/>
      <c r="AB60" s="479"/>
    </row>
    <row r="61" spans="1:28" ht="38.450000000000003" customHeight="1" x14ac:dyDescent="0.25">
      <c r="A61" s="667"/>
      <c r="B61" s="669"/>
      <c r="C61" s="637"/>
      <c r="D61" s="540"/>
      <c r="E61" s="540"/>
      <c r="F61" s="570"/>
      <c r="G61" s="637"/>
      <c r="H61" s="637"/>
      <c r="I61" s="647"/>
      <c r="J61" s="430" t="s">
        <v>689</v>
      </c>
      <c r="K61" s="197">
        <v>0.1</v>
      </c>
      <c r="L61" s="43" t="s">
        <v>35</v>
      </c>
      <c r="M61" s="44">
        <v>0</v>
      </c>
      <c r="N61" s="44">
        <v>0.3</v>
      </c>
      <c r="O61" s="44">
        <v>0.6</v>
      </c>
      <c r="P61" s="109">
        <v>1</v>
      </c>
      <c r="Q61" s="6">
        <f t="shared" si="22"/>
        <v>0</v>
      </c>
      <c r="R61" s="6">
        <f t="shared" si="23"/>
        <v>0.03</v>
      </c>
      <c r="S61" s="6">
        <f t="shared" si="1"/>
        <v>0.06</v>
      </c>
      <c r="T61" s="6">
        <f t="shared" si="2"/>
        <v>0.1</v>
      </c>
      <c r="U61" s="153">
        <f t="shared" si="3"/>
        <v>0.1</v>
      </c>
      <c r="V61" s="581"/>
      <c r="W61" s="581"/>
      <c r="X61" s="581"/>
      <c r="Y61" s="581"/>
      <c r="Z61" s="651"/>
      <c r="AA61" s="649"/>
      <c r="AB61" s="479"/>
    </row>
    <row r="62" spans="1:28" ht="36.6" customHeight="1" x14ac:dyDescent="0.25">
      <c r="A62" s="667"/>
      <c r="B62" s="669"/>
      <c r="C62" s="637"/>
      <c r="D62" s="540"/>
      <c r="E62" s="540"/>
      <c r="F62" s="570"/>
      <c r="G62" s="637"/>
      <c r="H62" s="637"/>
      <c r="I62" s="647"/>
      <c r="J62" s="430"/>
      <c r="K62" s="185">
        <v>0.1</v>
      </c>
      <c r="L62" s="199" t="s">
        <v>39</v>
      </c>
      <c r="M62" s="45">
        <v>0</v>
      </c>
      <c r="N62" s="45">
        <v>0.3</v>
      </c>
      <c r="O62" s="45">
        <v>0</v>
      </c>
      <c r="P62" s="110">
        <v>0</v>
      </c>
      <c r="Q62" s="165">
        <f t="shared" si="22"/>
        <v>0</v>
      </c>
      <c r="R62" s="165">
        <f t="shared" si="23"/>
        <v>0.03</v>
      </c>
      <c r="S62" s="165">
        <f t="shared" si="1"/>
        <v>0</v>
      </c>
      <c r="T62" s="165">
        <f t="shared" si="2"/>
        <v>0</v>
      </c>
      <c r="U62" s="169">
        <f t="shared" si="3"/>
        <v>0.03</v>
      </c>
      <c r="V62" s="581"/>
      <c r="W62" s="581"/>
      <c r="X62" s="581"/>
      <c r="Y62" s="581"/>
      <c r="Z62" s="651"/>
      <c r="AA62" s="649"/>
      <c r="AB62" s="479"/>
    </row>
    <row r="63" spans="1:28" ht="38.450000000000003" customHeight="1" x14ac:dyDescent="0.25">
      <c r="A63" s="667"/>
      <c r="B63" s="669"/>
      <c r="C63" s="637"/>
      <c r="D63" s="540"/>
      <c r="E63" s="540"/>
      <c r="F63" s="570"/>
      <c r="G63" s="637"/>
      <c r="H63" s="637"/>
      <c r="I63" s="647"/>
      <c r="J63" s="430" t="s">
        <v>690</v>
      </c>
      <c r="K63" s="197">
        <v>0.5</v>
      </c>
      <c r="L63" s="43" t="s">
        <v>35</v>
      </c>
      <c r="M63" s="44">
        <v>0</v>
      </c>
      <c r="N63" s="44">
        <v>0.2</v>
      </c>
      <c r="O63" s="44">
        <v>0.7</v>
      </c>
      <c r="P63" s="109">
        <v>1</v>
      </c>
      <c r="Q63" s="6">
        <f t="shared" si="22"/>
        <v>0</v>
      </c>
      <c r="R63" s="6">
        <f t="shared" si="23"/>
        <v>0.1</v>
      </c>
      <c r="S63" s="6">
        <f t="shared" si="1"/>
        <v>0.35</v>
      </c>
      <c r="T63" s="6">
        <f t="shared" si="2"/>
        <v>0.5</v>
      </c>
      <c r="U63" s="153">
        <f t="shared" si="3"/>
        <v>0.5</v>
      </c>
      <c r="V63" s="581"/>
      <c r="W63" s="581"/>
      <c r="X63" s="581"/>
      <c r="Y63" s="581"/>
      <c r="Z63" s="651"/>
      <c r="AA63" s="649"/>
      <c r="AB63" s="479"/>
    </row>
    <row r="64" spans="1:28" ht="37.9" customHeight="1" x14ac:dyDescent="0.25">
      <c r="A64" s="667"/>
      <c r="B64" s="669"/>
      <c r="C64" s="637"/>
      <c r="D64" s="540"/>
      <c r="E64" s="540"/>
      <c r="F64" s="570"/>
      <c r="G64" s="637"/>
      <c r="H64" s="637"/>
      <c r="I64" s="647"/>
      <c r="J64" s="430"/>
      <c r="K64" s="185">
        <v>0.5</v>
      </c>
      <c r="L64" s="199" t="s">
        <v>39</v>
      </c>
      <c r="M64" s="45">
        <v>0</v>
      </c>
      <c r="N64" s="45">
        <v>0.2</v>
      </c>
      <c r="O64" s="45">
        <v>0</v>
      </c>
      <c r="P64" s="110">
        <v>0</v>
      </c>
      <c r="Q64" s="165">
        <f t="shared" si="22"/>
        <v>0</v>
      </c>
      <c r="R64" s="165">
        <f t="shared" si="23"/>
        <v>0.1</v>
      </c>
      <c r="S64" s="165">
        <f t="shared" si="1"/>
        <v>0</v>
      </c>
      <c r="T64" s="165">
        <f t="shared" si="2"/>
        <v>0</v>
      </c>
      <c r="U64" s="169">
        <f t="shared" si="3"/>
        <v>0.1</v>
      </c>
      <c r="V64" s="581"/>
      <c r="W64" s="581"/>
      <c r="X64" s="581"/>
      <c r="Y64" s="581"/>
      <c r="Z64" s="651"/>
      <c r="AA64" s="649"/>
      <c r="AB64" s="479"/>
    </row>
    <row r="65" spans="1:28" ht="42" customHeight="1" x14ac:dyDescent="0.25">
      <c r="A65" s="667"/>
      <c r="B65" s="669"/>
      <c r="C65" s="637"/>
      <c r="D65" s="540"/>
      <c r="E65" s="540"/>
      <c r="F65" s="570"/>
      <c r="G65" s="637"/>
      <c r="H65" s="637"/>
      <c r="I65" s="647"/>
      <c r="J65" s="430" t="s">
        <v>691</v>
      </c>
      <c r="K65" s="197">
        <v>0.2</v>
      </c>
      <c r="L65" s="43" t="s">
        <v>35</v>
      </c>
      <c r="M65" s="44">
        <v>0</v>
      </c>
      <c r="N65" s="44">
        <v>0.2</v>
      </c>
      <c r="O65" s="44">
        <v>0.7</v>
      </c>
      <c r="P65" s="109">
        <v>1</v>
      </c>
      <c r="Q65" s="6">
        <f t="shared" si="22"/>
        <v>0</v>
      </c>
      <c r="R65" s="6">
        <f t="shared" si="23"/>
        <v>4.0000000000000008E-2</v>
      </c>
      <c r="S65" s="6">
        <f t="shared" si="1"/>
        <v>0.13999999999999999</v>
      </c>
      <c r="T65" s="6">
        <f t="shared" si="2"/>
        <v>0.2</v>
      </c>
      <c r="U65" s="153">
        <f t="shared" si="3"/>
        <v>0.2</v>
      </c>
      <c r="V65" s="581"/>
      <c r="W65" s="581"/>
      <c r="X65" s="581"/>
      <c r="Y65" s="581"/>
      <c r="Z65" s="651"/>
      <c r="AA65" s="649"/>
      <c r="AB65" s="479"/>
    </row>
    <row r="66" spans="1:28" ht="36.6" customHeight="1" x14ac:dyDescent="0.25">
      <c r="A66" s="667"/>
      <c r="B66" s="669"/>
      <c r="C66" s="637"/>
      <c r="D66" s="540"/>
      <c r="E66" s="540"/>
      <c r="F66" s="570"/>
      <c r="G66" s="637"/>
      <c r="H66" s="637"/>
      <c r="I66" s="647"/>
      <c r="J66" s="430"/>
      <c r="K66" s="185">
        <v>0.2</v>
      </c>
      <c r="L66" s="199" t="s">
        <v>39</v>
      </c>
      <c r="M66" s="45">
        <v>0</v>
      </c>
      <c r="N66" s="45">
        <v>0.2</v>
      </c>
      <c r="O66" s="45">
        <v>0</v>
      </c>
      <c r="P66" s="110">
        <v>0</v>
      </c>
      <c r="Q66" s="165">
        <f t="shared" si="22"/>
        <v>0</v>
      </c>
      <c r="R66" s="165">
        <f t="shared" si="23"/>
        <v>4.0000000000000008E-2</v>
      </c>
      <c r="S66" s="165">
        <f t="shared" si="1"/>
        <v>0</v>
      </c>
      <c r="T66" s="165">
        <f t="shared" si="2"/>
        <v>0</v>
      </c>
      <c r="U66" s="169">
        <f t="shared" si="3"/>
        <v>4.0000000000000008E-2</v>
      </c>
      <c r="V66" s="581"/>
      <c r="W66" s="581"/>
      <c r="X66" s="581"/>
      <c r="Y66" s="581"/>
      <c r="Z66" s="651"/>
      <c r="AA66" s="649"/>
      <c r="AB66" s="479"/>
    </row>
    <row r="67" spans="1:28" ht="36.6" customHeight="1" x14ac:dyDescent="0.25">
      <c r="A67" s="667"/>
      <c r="B67" s="669"/>
      <c r="C67" s="637"/>
      <c r="D67" s="540"/>
      <c r="E67" s="540"/>
      <c r="F67" s="570"/>
      <c r="G67" s="637"/>
      <c r="H67" s="637"/>
      <c r="I67" s="647"/>
      <c r="J67" s="430" t="s">
        <v>692</v>
      </c>
      <c r="K67" s="197">
        <v>0.1</v>
      </c>
      <c r="L67" s="43" t="s">
        <v>35</v>
      </c>
      <c r="M67" s="44">
        <v>0</v>
      </c>
      <c r="N67" s="44">
        <v>0.3</v>
      </c>
      <c r="O67" s="44">
        <v>0.6</v>
      </c>
      <c r="P67" s="109">
        <v>1</v>
      </c>
      <c r="Q67" s="6">
        <f t="shared" si="22"/>
        <v>0</v>
      </c>
      <c r="R67" s="6">
        <f t="shared" si="23"/>
        <v>0.03</v>
      </c>
      <c r="S67" s="6">
        <f t="shared" si="1"/>
        <v>0.06</v>
      </c>
      <c r="T67" s="6">
        <f t="shared" si="2"/>
        <v>0.1</v>
      </c>
      <c r="U67" s="153">
        <f t="shared" si="3"/>
        <v>0.1</v>
      </c>
      <c r="V67" s="581"/>
      <c r="W67" s="581"/>
      <c r="X67" s="581"/>
      <c r="Y67" s="581"/>
      <c r="Z67" s="651"/>
      <c r="AA67" s="649"/>
      <c r="AB67" s="479"/>
    </row>
    <row r="68" spans="1:28" ht="36" customHeight="1" x14ac:dyDescent="0.25">
      <c r="A68" s="667"/>
      <c r="B68" s="669"/>
      <c r="C68" s="637"/>
      <c r="D68" s="540"/>
      <c r="E68" s="540"/>
      <c r="F68" s="571"/>
      <c r="G68" s="637"/>
      <c r="H68" s="637"/>
      <c r="I68" s="647"/>
      <c r="J68" s="430"/>
      <c r="K68" s="185">
        <v>0.1</v>
      </c>
      <c r="L68" s="199" t="s">
        <v>39</v>
      </c>
      <c r="M68" s="45">
        <v>0</v>
      </c>
      <c r="N68" s="45">
        <v>0.3</v>
      </c>
      <c r="O68" s="45">
        <v>0</v>
      </c>
      <c r="P68" s="110">
        <v>0</v>
      </c>
      <c r="Q68" s="165">
        <f t="shared" si="22"/>
        <v>0</v>
      </c>
      <c r="R68" s="165">
        <f t="shared" si="23"/>
        <v>0.03</v>
      </c>
      <c r="S68" s="165">
        <f t="shared" ref="S68:S114" si="27">+SUM(O68:O68)*K68</f>
        <v>0</v>
      </c>
      <c r="T68" s="165">
        <f t="shared" ref="T68:T114" si="28">+SUM(P68:P68)*K68</f>
        <v>0</v>
      </c>
      <c r="U68" s="169">
        <f t="shared" ref="U68:U114" si="29">+MAX(Q68:T68)</f>
        <v>0.03</v>
      </c>
      <c r="V68" s="581"/>
      <c r="W68" s="581"/>
      <c r="X68" s="581"/>
      <c r="Y68" s="581"/>
      <c r="Z68" s="651"/>
      <c r="AA68" s="649"/>
      <c r="AB68" s="479"/>
    </row>
    <row r="69" spans="1:28" ht="43.9" customHeight="1" x14ac:dyDescent="0.25">
      <c r="A69" s="667"/>
      <c r="B69" s="669"/>
      <c r="C69" s="637"/>
      <c r="D69" s="540" t="s">
        <v>693</v>
      </c>
      <c r="E69" s="540" t="s">
        <v>694</v>
      </c>
      <c r="F69" s="569">
        <v>91</v>
      </c>
      <c r="G69" s="637" t="s">
        <v>695</v>
      </c>
      <c r="H69" s="637" t="s">
        <v>696</v>
      </c>
      <c r="I69" s="647">
        <f>W69</f>
        <v>0.75</v>
      </c>
      <c r="J69" s="430" t="s">
        <v>697</v>
      </c>
      <c r="K69" s="197">
        <v>0.25</v>
      </c>
      <c r="L69" s="43" t="s">
        <v>35</v>
      </c>
      <c r="M69" s="44">
        <v>0</v>
      </c>
      <c r="N69" s="44">
        <v>0.3</v>
      </c>
      <c r="O69" s="44">
        <v>0.6</v>
      </c>
      <c r="P69" s="109">
        <v>1</v>
      </c>
      <c r="Q69" s="6">
        <f t="shared" si="22"/>
        <v>0</v>
      </c>
      <c r="R69" s="6">
        <f>+SUM(N69:N69)*K69</f>
        <v>7.4999999999999997E-2</v>
      </c>
      <c r="S69" s="6">
        <f t="shared" si="27"/>
        <v>0.15</v>
      </c>
      <c r="T69" s="6">
        <f t="shared" si="28"/>
        <v>0.25</v>
      </c>
      <c r="U69" s="153">
        <f t="shared" si="29"/>
        <v>0.25</v>
      </c>
      <c r="V69" s="581">
        <f>+Q70+Q72+Q74+Q76</f>
        <v>0</v>
      </c>
      <c r="W69" s="581">
        <f t="shared" ref="W69:Y69" si="30">+R70+R72+R74+R76</f>
        <v>0.75</v>
      </c>
      <c r="X69" s="581">
        <f t="shared" si="30"/>
        <v>0</v>
      </c>
      <c r="Y69" s="581">
        <f t="shared" si="30"/>
        <v>0</v>
      </c>
      <c r="Z69" s="651"/>
      <c r="AA69" s="649"/>
      <c r="AB69" s="479"/>
    </row>
    <row r="70" spans="1:28" ht="27" customHeight="1" x14ac:dyDescent="0.25">
      <c r="A70" s="667"/>
      <c r="B70" s="669"/>
      <c r="C70" s="637"/>
      <c r="D70" s="540"/>
      <c r="E70" s="540"/>
      <c r="F70" s="570"/>
      <c r="G70" s="637"/>
      <c r="H70" s="637"/>
      <c r="I70" s="647"/>
      <c r="J70" s="430"/>
      <c r="K70" s="185">
        <v>0.25</v>
      </c>
      <c r="L70" s="199" t="s">
        <v>39</v>
      </c>
      <c r="M70" s="45">
        <v>0</v>
      </c>
      <c r="N70" s="45">
        <v>1</v>
      </c>
      <c r="O70" s="45">
        <v>0</v>
      </c>
      <c r="P70" s="110">
        <v>0</v>
      </c>
      <c r="Q70" s="165">
        <f t="shared" si="22"/>
        <v>0</v>
      </c>
      <c r="R70" s="165">
        <f>+SUM(N70:N70)*K70</f>
        <v>0.25</v>
      </c>
      <c r="S70" s="165">
        <f t="shared" si="27"/>
        <v>0</v>
      </c>
      <c r="T70" s="165">
        <f t="shared" si="28"/>
        <v>0</v>
      </c>
      <c r="U70" s="169">
        <f t="shared" si="29"/>
        <v>0.25</v>
      </c>
      <c r="V70" s="581"/>
      <c r="W70" s="581"/>
      <c r="X70" s="581"/>
      <c r="Y70" s="581"/>
      <c r="Z70" s="651"/>
      <c r="AA70" s="649"/>
      <c r="AB70" s="479"/>
    </row>
    <row r="71" spans="1:28" ht="32.25" customHeight="1" x14ac:dyDescent="0.25">
      <c r="A71" s="667"/>
      <c r="B71" s="669"/>
      <c r="C71" s="637"/>
      <c r="D71" s="540"/>
      <c r="E71" s="540"/>
      <c r="F71" s="570"/>
      <c r="G71" s="637"/>
      <c r="H71" s="637"/>
      <c r="I71" s="647"/>
      <c r="J71" s="430" t="s">
        <v>698</v>
      </c>
      <c r="K71" s="197">
        <v>0.25</v>
      </c>
      <c r="L71" s="43" t="s">
        <v>35</v>
      </c>
      <c r="M71" s="44">
        <v>0</v>
      </c>
      <c r="N71" s="44">
        <v>0.3</v>
      </c>
      <c r="O71" s="44">
        <v>0.6</v>
      </c>
      <c r="P71" s="109">
        <v>1</v>
      </c>
      <c r="Q71" s="6">
        <f t="shared" si="22"/>
        <v>0</v>
      </c>
      <c r="R71" s="6">
        <f t="shared" si="23"/>
        <v>7.4999999999999997E-2</v>
      </c>
      <c r="S71" s="6">
        <f t="shared" si="27"/>
        <v>0.15</v>
      </c>
      <c r="T71" s="6">
        <f t="shared" si="28"/>
        <v>0.25</v>
      </c>
      <c r="U71" s="153">
        <f t="shared" si="29"/>
        <v>0.25</v>
      </c>
      <c r="V71" s="581"/>
      <c r="W71" s="581"/>
      <c r="X71" s="581"/>
      <c r="Y71" s="581"/>
      <c r="Z71" s="651"/>
      <c r="AA71" s="649"/>
      <c r="AB71" s="479"/>
    </row>
    <row r="72" spans="1:28" ht="27.75" customHeight="1" x14ac:dyDescent="0.25">
      <c r="A72" s="667"/>
      <c r="B72" s="669"/>
      <c r="C72" s="637"/>
      <c r="D72" s="540"/>
      <c r="E72" s="540"/>
      <c r="F72" s="570"/>
      <c r="G72" s="637"/>
      <c r="H72" s="637"/>
      <c r="I72" s="647"/>
      <c r="J72" s="430"/>
      <c r="K72" s="185">
        <v>0.25</v>
      </c>
      <c r="L72" s="199" t="s">
        <v>39</v>
      </c>
      <c r="M72" s="45">
        <v>0</v>
      </c>
      <c r="N72" s="45">
        <v>0.85</v>
      </c>
      <c r="O72" s="45">
        <v>0</v>
      </c>
      <c r="P72" s="110">
        <v>0</v>
      </c>
      <c r="Q72" s="165">
        <f t="shared" si="22"/>
        <v>0</v>
      </c>
      <c r="R72" s="165">
        <f t="shared" si="23"/>
        <v>0.21249999999999999</v>
      </c>
      <c r="S72" s="165">
        <f t="shared" si="27"/>
        <v>0</v>
      </c>
      <c r="T72" s="165">
        <f t="shared" si="28"/>
        <v>0</v>
      </c>
      <c r="U72" s="169">
        <f t="shared" si="29"/>
        <v>0.21249999999999999</v>
      </c>
      <c r="V72" s="581"/>
      <c r="W72" s="581"/>
      <c r="X72" s="581"/>
      <c r="Y72" s="581"/>
      <c r="Z72" s="651"/>
      <c r="AA72" s="649"/>
      <c r="AB72" s="479"/>
    </row>
    <row r="73" spans="1:28" ht="36.75" customHeight="1" x14ac:dyDescent="0.25">
      <c r="A73" s="667"/>
      <c r="B73" s="669"/>
      <c r="C73" s="637"/>
      <c r="D73" s="540"/>
      <c r="E73" s="540"/>
      <c r="F73" s="570"/>
      <c r="G73" s="637"/>
      <c r="H73" s="637"/>
      <c r="I73" s="647"/>
      <c r="J73" s="430" t="s">
        <v>699</v>
      </c>
      <c r="K73" s="197">
        <v>0.25</v>
      </c>
      <c r="L73" s="43" t="s">
        <v>35</v>
      </c>
      <c r="M73" s="44">
        <v>0</v>
      </c>
      <c r="N73" s="44">
        <v>0.3</v>
      </c>
      <c r="O73" s="44">
        <v>0.6</v>
      </c>
      <c r="P73" s="109">
        <v>1</v>
      </c>
      <c r="Q73" s="6">
        <f t="shared" si="22"/>
        <v>0</v>
      </c>
      <c r="R73" s="6">
        <f t="shared" si="23"/>
        <v>7.4999999999999997E-2</v>
      </c>
      <c r="S73" s="6">
        <f t="shared" si="27"/>
        <v>0.15</v>
      </c>
      <c r="T73" s="6">
        <f t="shared" si="28"/>
        <v>0.25</v>
      </c>
      <c r="U73" s="153">
        <f t="shared" si="29"/>
        <v>0.25</v>
      </c>
      <c r="V73" s="581"/>
      <c r="W73" s="581"/>
      <c r="X73" s="581"/>
      <c r="Y73" s="581"/>
      <c r="Z73" s="651"/>
      <c r="AA73" s="649"/>
      <c r="AB73" s="479"/>
    </row>
    <row r="74" spans="1:28" ht="31.5" customHeight="1" x14ac:dyDescent="0.25">
      <c r="A74" s="667"/>
      <c r="B74" s="669"/>
      <c r="C74" s="637"/>
      <c r="D74" s="540"/>
      <c r="E74" s="540"/>
      <c r="F74" s="570"/>
      <c r="G74" s="637"/>
      <c r="H74" s="637"/>
      <c r="I74" s="647"/>
      <c r="J74" s="430"/>
      <c r="K74" s="185">
        <v>0.25</v>
      </c>
      <c r="L74" s="199" t="s">
        <v>39</v>
      </c>
      <c r="M74" s="45">
        <v>0</v>
      </c>
      <c r="N74" s="45">
        <v>0.3</v>
      </c>
      <c r="O74" s="45">
        <v>0</v>
      </c>
      <c r="P74" s="110">
        <v>0</v>
      </c>
      <c r="Q74" s="165">
        <f t="shared" si="22"/>
        <v>0</v>
      </c>
      <c r="R74" s="165">
        <f t="shared" si="23"/>
        <v>7.4999999999999997E-2</v>
      </c>
      <c r="S74" s="165">
        <f t="shared" si="27"/>
        <v>0</v>
      </c>
      <c r="T74" s="165">
        <f t="shared" si="28"/>
        <v>0</v>
      </c>
      <c r="U74" s="169">
        <f t="shared" si="29"/>
        <v>7.4999999999999997E-2</v>
      </c>
      <c r="V74" s="581"/>
      <c r="W74" s="581"/>
      <c r="X74" s="581"/>
      <c r="Y74" s="581"/>
      <c r="Z74" s="651"/>
      <c r="AA74" s="649"/>
      <c r="AB74" s="479"/>
    </row>
    <row r="75" spans="1:28" ht="37.5" customHeight="1" x14ac:dyDescent="0.25">
      <c r="A75" s="667"/>
      <c r="B75" s="669"/>
      <c r="C75" s="637"/>
      <c r="D75" s="540"/>
      <c r="E75" s="540"/>
      <c r="F75" s="570"/>
      <c r="G75" s="637"/>
      <c r="H75" s="637"/>
      <c r="I75" s="647"/>
      <c r="J75" s="430" t="s">
        <v>700</v>
      </c>
      <c r="K75" s="197">
        <v>0.25</v>
      </c>
      <c r="L75" s="43" t="s">
        <v>35</v>
      </c>
      <c r="M75" s="44">
        <v>0</v>
      </c>
      <c r="N75" s="44">
        <v>0.3</v>
      </c>
      <c r="O75" s="44">
        <v>0.6</v>
      </c>
      <c r="P75" s="109">
        <v>1</v>
      </c>
      <c r="Q75" s="6">
        <f t="shared" si="22"/>
        <v>0</v>
      </c>
      <c r="R75" s="6">
        <f t="shared" si="23"/>
        <v>7.4999999999999997E-2</v>
      </c>
      <c r="S75" s="6">
        <f t="shared" si="27"/>
        <v>0.15</v>
      </c>
      <c r="T75" s="6">
        <f t="shared" si="28"/>
        <v>0.25</v>
      </c>
      <c r="U75" s="153">
        <f t="shared" si="29"/>
        <v>0.25</v>
      </c>
      <c r="V75" s="581"/>
      <c r="W75" s="581"/>
      <c r="X75" s="581"/>
      <c r="Y75" s="581"/>
      <c r="Z75" s="651"/>
      <c r="AA75" s="649"/>
      <c r="AB75" s="479"/>
    </row>
    <row r="76" spans="1:28" ht="37.5" customHeight="1" x14ac:dyDescent="0.25">
      <c r="A76" s="667"/>
      <c r="B76" s="669"/>
      <c r="C76" s="637"/>
      <c r="D76" s="540"/>
      <c r="E76" s="540"/>
      <c r="F76" s="571"/>
      <c r="G76" s="637"/>
      <c r="H76" s="637"/>
      <c r="I76" s="647"/>
      <c r="J76" s="430"/>
      <c r="K76" s="185">
        <v>0.25</v>
      </c>
      <c r="L76" s="199" t="s">
        <v>39</v>
      </c>
      <c r="M76" s="45">
        <v>0</v>
      </c>
      <c r="N76" s="45">
        <v>0.85</v>
      </c>
      <c r="O76" s="45">
        <v>0</v>
      </c>
      <c r="P76" s="110">
        <v>0</v>
      </c>
      <c r="Q76" s="165">
        <f t="shared" si="22"/>
        <v>0</v>
      </c>
      <c r="R76" s="165">
        <f t="shared" si="23"/>
        <v>0.21249999999999999</v>
      </c>
      <c r="S76" s="165">
        <f t="shared" si="27"/>
        <v>0</v>
      </c>
      <c r="T76" s="165">
        <f t="shared" si="28"/>
        <v>0</v>
      </c>
      <c r="U76" s="169">
        <f t="shared" si="29"/>
        <v>0.21249999999999999</v>
      </c>
      <c r="V76" s="581"/>
      <c r="W76" s="581"/>
      <c r="X76" s="581"/>
      <c r="Y76" s="581"/>
      <c r="Z76" s="651"/>
      <c r="AA76" s="650"/>
      <c r="AB76" s="479"/>
    </row>
    <row r="77" spans="1:28" ht="37.9" customHeight="1" x14ac:dyDescent="0.25">
      <c r="A77" s="667"/>
      <c r="B77" s="669"/>
      <c r="C77" s="637" t="s">
        <v>701</v>
      </c>
      <c r="D77" s="637" t="s">
        <v>702</v>
      </c>
      <c r="E77" s="637" t="s">
        <v>703</v>
      </c>
      <c r="F77" s="638">
        <v>92</v>
      </c>
      <c r="G77" s="637" t="s">
        <v>704</v>
      </c>
      <c r="H77" s="637" t="s">
        <v>705</v>
      </c>
      <c r="I77" s="647">
        <f>W77</f>
        <v>0.24751999999999999</v>
      </c>
      <c r="J77" s="430" t="s">
        <v>706</v>
      </c>
      <c r="K77" s="197">
        <v>0.6</v>
      </c>
      <c r="L77" s="54" t="s">
        <v>35</v>
      </c>
      <c r="M77" s="46">
        <v>0.1</v>
      </c>
      <c r="N77" s="47">
        <v>0.25</v>
      </c>
      <c r="O77" s="48">
        <v>0.6</v>
      </c>
      <c r="P77" s="109">
        <v>1</v>
      </c>
      <c r="Q77" s="6">
        <f t="shared" si="22"/>
        <v>0.06</v>
      </c>
      <c r="R77" s="6">
        <f t="shared" si="23"/>
        <v>0.15</v>
      </c>
      <c r="S77" s="6">
        <f t="shared" si="27"/>
        <v>0.36</v>
      </c>
      <c r="T77" s="6">
        <f t="shared" si="28"/>
        <v>0.6</v>
      </c>
      <c r="U77" s="153">
        <f t="shared" si="29"/>
        <v>0.6</v>
      </c>
      <c r="V77" s="581">
        <f>+Q78+Q80</f>
        <v>8.3199999999999996E-2</v>
      </c>
      <c r="W77" s="581">
        <f t="shared" ref="W77:Y77" si="31">+R78+R80</f>
        <v>0.24751999999999999</v>
      </c>
      <c r="X77" s="581">
        <f t="shared" si="31"/>
        <v>0</v>
      </c>
      <c r="Y77" s="581">
        <f t="shared" si="31"/>
        <v>0</v>
      </c>
      <c r="Z77" s="651"/>
      <c r="AA77" s="646" t="s">
        <v>687</v>
      </c>
      <c r="AB77" s="479"/>
    </row>
    <row r="78" spans="1:28" ht="34.15" customHeight="1" x14ac:dyDescent="0.25">
      <c r="A78" s="667"/>
      <c r="B78" s="669"/>
      <c r="C78" s="637"/>
      <c r="D78" s="637"/>
      <c r="E78" s="637"/>
      <c r="F78" s="639"/>
      <c r="G78" s="637"/>
      <c r="H78" s="637"/>
      <c r="I78" s="647"/>
      <c r="J78" s="430"/>
      <c r="K78" s="185">
        <v>0.6</v>
      </c>
      <c r="L78" s="199" t="s">
        <v>39</v>
      </c>
      <c r="M78" s="45">
        <v>0.1</v>
      </c>
      <c r="N78" s="45">
        <v>0.25</v>
      </c>
      <c r="O78" s="45">
        <v>0</v>
      </c>
      <c r="P78" s="110">
        <v>0</v>
      </c>
      <c r="Q78" s="165">
        <f t="shared" si="22"/>
        <v>0.06</v>
      </c>
      <c r="R78" s="165">
        <f t="shared" si="23"/>
        <v>0.15</v>
      </c>
      <c r="S78" s="165">
        <f t="shared" si="27"/>
        <v>0</v>
      </c>
      <c r="T78" s="165">
        <f t="shared" si="28"/>
        <v>0</v>
      </c>
      <c r="U78" s="169">
        <f t="shared" si="29"/>
        <v>0.15</v>
      </c>
      <c r="V78" s="581"/>
      <c r="W78" s="581"/>
      <c r="X78" s="581"/>
      <c r="Y78" s="581"/>
      <c r="Z78" s="651"/>
      <c r="AA78" s="646"/>
      <c r="AB78" s="479"/>
    </row>
    <row r="79" spans="1:28" ht="45" customHeight="1" x14ac:dyDescent="0.25">
      <c r="A79" s="667"/>
      <c r="B79" s="669"/>
      <c r="C79" s="637"/>
      <c r="D79" s="637"/>
      <c r="E79" s="637"/>
      <c r="F79" s="639"/>
      <c r="G79" s="637"/>
      <c r="H79" s="637"/>
      <c r="I79" s="647"/>
      <c r="J79" s="430" t="s">
        <v>707</v>
      </c>
      <c r="K79" s="197">
        <v>0.4</v>
      </c>
      <c r="L79" s="54" t="s">
        <v>35</v>
      </c>
      <c r="M79" s="46">
        <v>0.1</v>
      </c>
      <c r="N79" s="47">
        <v>0.25</v>
      </c>
      <c r="O79" s="48">
        <v>0.6</v>
      </c>
      <c r="P79" s="109">
        <v>1</v>
      </c>
      <c r="Q79" s="6">
        <f t="shared" si="22"/>
        <v>4.0000000000000008E-2</v>
      </c>
      <c r="R79" s="6">
        <f t="shared" si="23"/>
        <v>0.1</v>
      </c>
      <c r="S79" s="6">
        <f t="shared" si="27"/>
        <v>0.24</v>
      </c>
      <c r="T79" s="6">
        <f t="shared" si="28"/>
        <v>0.4</v>
      </c>
      <c r="U79" s="153">
        <f t="shared" si="29"/>
        <v>0.4</v>
      </c>
      <c r="V79" s="581"/>
      <c r="W79" s="581"/>
      <c r="X79" s="581"/>
      <c r="Y79" s="581"/>
      <c r="Z79" s="651"/>
      <c r="AA79" s="646"/>
      <c r="AB79" s="479"/>
    </row>
    <row r="80" spans="1:28" ht="43.15" customHeight="1" x14ac:dyDescent="0.25">
      <c r="A80" s="667"/>
      <c r="B80" s="669"/>
      <c r="C80" s="637"/>
      <c r="D80" s="637"/>
      <c r="E80" s="637"/>
      <c r="F80" s="640"/>
      <c r="G80" s="637"/>
      <c r="H80" s="637"/>
      <c r="I80" s="647"/>
      <c r="J80" s="430"/>
      <c r="K80" s="185">
        <v>0.4</v>
      </c>
      <c r="L80" s="199" t="s">
        <v>39</v>
      </c>
      <c r="M80" s="45">
        <v>5.8000000000000003E-2</v>
      </c>
      <c r="N80" s="45">
        <v>0.24379999999999999</v>
      </c>
      <c r="O80" s="45">
        <v>0</v>
      </c>
      <c r="P80" s="110">
        <v>0</v>
      </c>
      <c r="Q80" s="165">
        <f t="shared" si="22"/>
        <v>2.3200000000000002E-2</v>
      </c>
      <c r="R80" s="165">
        <f t="shared" si="23"/>
        <v>9.7519999999999996E-2</v>
      </c>
      <c r="S80" s="165">
        <f t="shared" si="27"/>
        <v>0</v>
      </c>
      <c r="T80" s="165">
        <f t="shared" si="28"/>
        <v>0</v>
      </c>
      <c r="U80" s="169">
        <f t="shared" si="29"/>
        <v>9.7519999999999996E-2</v>
      </c>
      <c r="V80" s="581"/>
      <c r="W80" s="581"/>
      <c r="X80" s="581"/>
      <c r="Y80" s="581"/>
      <c r="Z80" s="651"/>
      <c r="AA80" s="646"/>
      <c r="AB80" s="479"/>
    </row>
    <row r="81" spans="1:28" ht="49.9" customHeight="1" x14ac:dyDescent="0.25">
      <c r="A81" s="667"/>
      <c r="B81" s="669"/>
      <c r="C81" s="637" t="s">
        <v>708</v>
      </c>
      <c r="D81" s="460" t="s">
        <v>709</v>
      </c>
      <c r="E81" s="637" t="s">
        <v>710</v>
      </c>
      <c r="F81" s="638">
        <v>93</v>
      </c>
      <c r="G81" s="637" t="s">
        <v>711</v>
      </c>
      <c r="H81" s="637" t="s">
        <v>712</v>
      </c>
      <c r="I81" s="634">
        <f>W81</f>
        <v>0.5</v>
      </c>
      <c r="J81" s="430" t="s">
        <v>713</v>
      </c>
      <c r="K81" s="198">
        <v>0.25</v>
      </c>
      <c r="L81" s="49" t="s">
        <v>35</v>
      </c>
      <c r="M81" s="50">
        <v>1</v>
      </c>
      <c r="N81" s="50">
        <v>1</v>
      </c>
      <c r="O81" s="50">
        <v>1</v>
      </c>
      <c r="P81" s="111">
        <v>1</v>
      </c>
      <c r="Q81" s="6">
        <f t="shared" si="22"/>
        <v>0.25</v>
      </c>
      <c r="R81" s="6">
        <f>+SUM(N81:N81)*K81</f>
        <v>0.25</v>
      </c>
      <c r="S81" s="6">
        <f t="shared" si="27"/>
        <v>0.25</v>
      </c>
      <c r="T81" s="6">
        <f t="shared" si="28"/>
        <v>0.25</v>
      </c>
      <c r="U81" s="153">
        <f t="shared" si="29"/>
        <v>0.25</v>
      </c>
      <c r="V81" s="581">
        <f>+Q82+Q84+Q86+Q88</f>
        <v>0.25</v>
      </c>
      <c r="W81" s="581">
        <f t="shared" ref="W81:Y81" si="32">+R82+R84+R86+R88</f>
        <v>0.5</v>
      </c>
      <c r="X81" s="581">
        <f t="shared" si="32"/>
        <v>0</v>
      </c>
      <c r="Y81" s="581">
        <f t="shared" si="32"/>
        <v>0</v>
      </c>
      <c r="Z81" s="644" t="s">
        <v>714</v>
      </c>
      <c r="AA81" s="645" t="s">
        <v>715</v>
      </c>
      <c r="AB81" s="479"/>
    </row>
    <row r="82" spans="1:28" ht="39.6" customHeight="1" x14ac:dyDescent="0.25">
      <c r="A82" s="667"/>
      <c r="B82" s="669"/>
      <c r="C82" s="637"/>
      <c r="D82" s="460"/>
      <c r="E82" s="637"/>
      <c r="F82" s="639"/>
      <c r="G82" s="637"/>
      <c r="H82" s="637"/>
      <c r="I82" s="634"/>
      <c r="J82" s="430"/>
      <c r="K82" s="185">
        <v>0.25</v>
      </c>
      <c r="L82" s="199" t="s">
        <v>39</v>
      </c>
      <c r="M82" s="45">
        <v>1</v>
      </c>
      <c r="N82" s="45">
        <v>1</v>
      </c>
      <c r="O82" s="45">
        <v>0</v>
      </c>
      <c r="P82" s="110">
        <v>0</v>
      </c>
      <c r="Q82" s="165">
        <f t="shared" si="22"/>
        <v>0.25</v>
      </c>
      <c r="R82" s="165">
        <f t="shared" si="23"/>
        <v>0.25</v>
      </c>
      <c r="S82" s="165">
        <f t="shared" si="27"/>
        <v>0</v>
      </c>
      <c r="T82" s="165">
        <f t="shared" si="28"/>
        <v>0</v>
      </c>
      <c r="U82" s="169">
        <f t="shared" si="29"/>
        <v>0.25</v>
      </c>
      <c r="V82" s="581"/>
      <c r="W82" s="581"/>
      <c r="X82" s="581"/>
      <c r="Y82" s="581"/>
      <c r="Z82" s="644"/>
      <c r="AA82" s="645"/>
      <c r="AB82" s="479"/>
    </row>
    <row r="83" spans="1:28" ht="48" customHeight="1" x14ac:dyDescent="0.25">
      <c r="A83" s="667"/>
      <c r="B83" s="669"/>
      <c r="C83" s="637"/>
      <c r="D83" s="460"/>
      <c r="E83" s="637"/>
      <c r="F83" s="639"/>
      <c r="G83" s="637"/>
      <c r="H83" s="637"/>
      <c r="I83" s="634"/>
      <c r="J83" s="430" t="s">
        <v>716</v>
      </c>
      <c r="K83" s="198">
        <v>0.25</v>
      </c>
      <c r="L83" s="49" t="s">
        <v>35</v>
      </c>
      <c r="M83" s="50">
        <v>0</v>
      </c>
      <c r="N83" s="50">
        <v>1</v>
      </c>
      <c r="O83" s="50">
        <v>1</v>
      </c>
      <c r="P83" s="111">
        <v>1</v>
      </c>
      <c r="Q83" s="6">
        <f t="shared" si="22"/>
        <v>0</v>
      </c>
      <c r="R83" s="6">
        <f t="shared" si="23"/>
        <v>0.25</v>
      </c>
      <c r="S83" s="6">
        <f t="shared" si="27"/>
        <v>0.25</v>
      </c>
      <c r="T83" s="6">
        <f t="shared" si="28"/>
        <v>0.25</v>
      </c>
      <c r="U83" s="153">
        <f t="shared" si="29"/>
        <v>0.25</v>
      </c>
      <c r="V83" s="581"/>
      <c r="W83" s="581"/>
      <c r="X83" s="581"/>
      <c r="Y83" s="581"/>
      <c r="Z83" s="644"/>
      <c r="AA83" s="645"/>
      <c r="AB83" s="479"/>
    </row>
    <row r="84" spans="1:28" ht="49.9" customHeight="1" x14ac:dyDescent="0.25">
      <c r="A84" s="667"/>
      <c r="B84" s="669"/>
      <c r="C84" s="637"/>
      <c r="D84" s="460"/>
      <c r="E84" s="637"/>
      <c r="F84" s="639"/>
      <c r="G84" s="637"/>
      <c r="H84" s="637"/>
      <c r="I84" s="634"/>
      <c r="J84" s="430"/>
      <c r="K84" s="185">
        <v>0.25</v>
      </c>
      <c r="L84" s="199" t="s">
        <v>39</v>
      </c>
      <c r="M84" s="45">
        <v>0</v>
      </c>
      <c r="N84" s="45">
        <v>1</v>
      </c>
      <c r="O84" s="45">
        <v>0</v>
      </c>
      <c r="P84" s="110">
        <v>0</v>
      </c>
      <c r="Q84" s="165">
        <f t="shared" si="22"/>
        <v>0</v>
      </c>
      <c r="R84" s="165">
        <f t="shared" si="23"/>
        <v>0.25</v>
      </c>
      <c r="S84" s="165">
        <f t="shared" si="27"/>
        <v>0</v>
      </c>
      <c r="T84" s="165">
        <f t="shared" si="28"/>
        <v>0</v>
      </c>
      <c r="U84" s="169">
        <f t="shared" si="29"/>
        <v>0.25</v>
      </c>
      <c r="V84" s="581"/>
      <c r="W84" s="581"/>
      <c r="X84" s="581"/>
      <c r="Y84" s="581"/>
      <c r="Z84" s="644"/>
      <c r="AA84" s="645"/>
      <c r="AB84" s="479"/>
    </row>
    <row r="85" spans="1:28" ht="49.9" customHeight="1" x14ac:dyDescent="0.25">
      <c r="A85" s="667"/>
      <c r="B85" s="669"/>
      <c r="C85" s="637"/>
      <c r="D85" s="460"/>
      <c r="E85" s="637"/>
      <c r="F85" s="639"/>
      <c r="G85" s="637"/>
      <c r="H85" s="637"/>
      <c r="I85" s="634"/>
      <c r="J85" s="430" t="s">
        <v>717</v>
      </c>
      <c r="K85" s="198">
        <v>0.25</v>
      </c>
      <c r="L85" s="49" t="s">
        <v>35</v>
      </c>
      <c r="M85" s="50">
        <v>0</v>
      </c>
      <c r="N85" s="50">
        <v>0</v>
      </c>
      <c r="O85" s="50">
        <v>1</v>
      </c>
      <c r="P85" s="111">
        <v>1</v>
      </c>
      <c r="Q85" s="6">
        <f t="shared" si="22"/>
        <v>0</v>
      </c>
      <c r="R85" s="6">
        <f t="shared" si="23"/>
        <v>0</v>
      </c>
      <c r="S85" s="6">
        <f t="shared" si="27"/>
        <v>0.25</v>
      </c>
      <c r="T85" s="6">
        <f t="shared" si="28"/>
        <v>0.25</v>
      </c>
      <c r="U85" s="153">
        <f t="shared" si="29"/>
        <v>0.25</v>
      </c>
      <c r="V85" s="581"/>
      <c r="W85" s="581"/>
      <c r="X85" s="581"/>
      <c r="Y85" s="581"/>
      <c r="Z85" s="644"/>
      <c r="AA85" s="645"/>
      <c r="AB85" s="479"/>
    </row>
    <row r="86" spans="1:28" ht="49.9" customHeight="1" x14ac:dyDescent="0.25">
      <c r="A86" s="667"/>
      <c r="B86" s="669"/>
      <c r="C86" s="637"/>
      <c r="D86" s="460"/>
      <c r="E86" s="637"/>
      <c r="F86" s="639"/>
      <c r="G86" s="637"/>
      <c r="H86" s="637"/>
      <c r="I86" s="634"/>
      <c r="J86" s="430"/>
      <c r="K86" s="185">
        <v>0.25</v>
      </c>
      <c r="L86" s="199" t="s">
        <v>39</v>
      </c>
      <c r="M86" s="45">
        <v>0</v>
      </c>
      <c r="N86" s="45">
        <v>0</v>
      </c>
      <c r="O86" s="45">
        <v>0</v>
      </c>
      <c r="P86" s="110">
        <v>0</v>
      </c>
      <c r="Q86" s="165">
        <f t="shared" si="22"/>
        <v>0</v>
      </c>
      <c r="R86" s="165">
        <f t="shared" si="23"/>
        <v>0</v>
      </c>
      <c r="S86" s="165">
        <f t="shared" si="27"/>
        <v>0</v>
      </c>
      <c r="T86" s="165">
        <f t="shared" si="28"/>
        <v>0</v>
      </c>
      <c r="U86" s="169">
        <f t="shared" si="29"/>
        <v>0</v>
      </c>
      <c r="V86" s="581"/>
      <c r="W86" s="581"/>
      <c r="X86" s="581"/>
      <c r="Y86" s="581"/>
      <c r="Z86" s="644"/>
      <c r="AA86" s="645"/>
      <c r="AB86" s="479"/>
    </row>
    <row r="87" spans="1:28" ht="49.9" customHeight="1" x14ac:dyDescent="0.25">
      <c r="A87" s="667"/>
      <c r="B87" s="669"/>
      <c r="C87" s="637"/>
      <c r="D87" s="460"/>
      <c r="E87" s="637"/>
      <c r="F87" s="639"/>
      <c r="G87" s="637"/>
      <c r="H87" s="637"/>
      <c r="I87" s="634"/>
      <c r="J87" s="430" t="s">
        <v>718</v>
      </c>
      <c r="K87" s="198">
        <v>0.25</v>
      </c>
      <c r="L87" s="49" t="s">
        <v>35</v>
      </c>
      <c r="M87" s="50">
        <v>0</v>
      </c>
      <c r="N87" s="50">
        <v>0</v>
      </c>
      <c r="O87" s="50">
        <v>0</v>
      </c>
      <c r="P87" s="111">
        <v>1</v>
      </c>
      <c r="Q87" s="6">
        <f t="shared" si="22"/>
        <v>0</v>
      </c>
      <c r="R87" s="6">
        <f t="shared" si="23"/>
        <v>0</v>
      </c>
      <c r="S87" s="6">
        <f t="shared" si="27"/>
        <v>0</v>
      </c>
      <c r="T87" s="6">
        <f t="shared" si="28"/>
        <v>0.25</v>
      </c>
      <c r="U87" s="153">
        <f t="shared" si="29"/>
        <v>0.25</v>
      </c>
      <c r="V87" s="581"/>
      <c r="W87" s="581"/>
      <c r="X87" s="581"/>
      <c r="Y87" s="581"/>
      <c r="Z87" s="644"/>
      <c r="AA87" s="645"/>
      <c r="AB87" s="479"/>
    </row>
    <row r="88" spans="1:28" ht="49.9" customHeight="1" x14ac:dyDescent="0.25">
      <c r="A88" s="667"/>
      <c r="B88" s="669"/>
      <c r="C88" s="637"/>
      <c r="D88" s="460"/>
      <c r="E88" s="637"/>
      <c r="F88" s="640"/>
      <c r="G88" s="637"/>
      <c r="H88" s="637"/>
      <c r="I88" s="634"/>
      <c r="J88" s="430"/>
      <c r="K88" s="185">
        <v>0.25</v>
      </c>
      <c r="L88" s="199" t="s">
        <v>39</v>
      </c>
      <c r="M88" s="45">
        <v>0</v>
      </c>
      <c r="N88" s="45">
        <v>0</v>
      </c>
      <c r="O88" s="45">
        <v>0</v>
      </c>
      <c r="P88" s="110">
        <v>0</v>
      </c>
      <c r="Q88" s="165">
        <f t="shared" si="22"/>
        <v>0</v>
      </c>
      <c r="R88" s="165">
        <f t="shared" si="23"/>
        <v>0</v>
      </c>
      <c r="S88" s="165">
        <f t="shared" si="27"/>
        <v>0</v>
      </c>
      <c r="T88" s="165">
        <f t="shared" si="28"/>
        <v>0</v>
      </c>
      <c r="U88" s="169">
        <f t="shared" si="29"/>
        <v>0</v>
      </c>
      <c r="V88" s="581"/>
      <c r="W88" s="581"/>
      <c r="X88" s="581"/>
      <c r="Y88" s="581"/>
      <c r="Z88" s="644"/>
      <c r="AA88" s="645"/>
      <c r="AB88" s="479"/>
    </row>
    <row r="89" spans="1:28" ht="38.450000000000003" customHeight="1" x14ac:dyDescent="0.25">
      <c r="A89" s="667"/>
      <c r="B89" s="669"/>
      <c r="C89" s="637"/>
      <c r="D89" s="460"/>
      <c r="E89" s="637" t="s">
        <v>719</v>
      </c>
      <c r="F89" s="638">
        <v>94</v>
      </c>
      <c r="G89" s="637" t="s">
        <v>720</v>
      </c>
      <c r="H89" s="637" t="s">
        <v>721</v>
      </c>
      <c r="I89" s="634">
        <f>W89</f>
        <v>0.40920000000000001</v>
      </c>
      <c r="J89" s="430" t="s">
        <v>722</v>
      </c>
      <c r="K89" s="198">
        <v>0.22</v>
      </c>
      <c r="L89" s="49" t="s">
        <v>35</v>
      </c>
      <c r="M89" s="50">
        <v>1</v>
      </c>
      <c r="N89" s="50">
        <v>1</v>
      </c>
      <c r="O89" s="50">
        <v>1</v>
      </c>
      <c r="P89" s="111">
        <v>1</v>
      </c>
      <c r="Q89" s="6">
        <f t="shared" si="22"/>
        <v>0.22</v>
      </c>
      <c r="R89" s="6">
        <f t="shared" si="23"/>
        <v>0.22</v>
      </c>
      <c r="S89" s="6">
        <f t="shared" si="27"/>
        <v>0.22</v>
      </c>
      <c r="T89" s="6">
        <f t="shared" si="28"/>
        <v>0.22</v>
      </c>
      <c r="U89" s="153">
        <f t="shared" si="29"/>
        <v>0.22</v>
      </c>
      <c r="V89" s="581">
        <f>+Q90+Q92+Q94+Q96+Q98</f>
        <v>0.22</v>
      </c>
      <c r="W89" s="581">
        <f t="shared" ref="W89:Y89" si="33">+R90+R92+R94+R96+R98</f>
        <v>0.40920000000000001</v>
      </c>
      <c r="X89" s="581">
        <f t="shared" si="33"/>
        <v>0</v>
      </c>
      <c r="Y89" s="581">
        <f t="shared" si="33"/>
        <v>0</v>
      </c>
      <c r="Z89" s="644"/>
      <c r="AA89" s="645"/>
      <c r="AB89" s="479"/>
    </row>
    <row r="90" spans="1:28" ht="40.15" customHeight="1" x14ac:dyDescent="0.25">
      <c r="A90" s="667"/>
      <c r="B90" s="669"/>
      <c r="C90" s="637"/>
      <c r="D90" s="460"/>
      <c r="E90" s="637"/>
      <c r="F90" s="639"/>
      <c r="G90" s="637"/>
      <c r="H90" s="637"/>
      <c r="I90" s="634"/>
      <c r="J90" s="430"/>
      <c r="K90" s="185">
        <v>0.22</v>
      </c>
      <c r="L90" s="199" t="s">
        <v>39</v>
      </c>
      <c r="M90" s="45">
        <v>1</v>
      </c>
      <c r="N90" s="45">
        <v>1</v>
      </c>
      <c r="O90" s="45">
        <v>0</v>
      </c>
      <c r="P90" s="110">
        <v>0</v>
      </c>
      <c r="Q90" s="165">
        <f t="shared" si="22"/>
        <v>0.22</v>
      </c>
      <c r="R90" s="165">
        <f t="shared" si="23"/>
        <v>0.22</v>
      </c>
      <c r="S90" s="165">
        <f t="shared" si="27"/>
        <v>0</v>
      </c>
      <c r="T90" s="165">
        <f t="shared" si="28"/>
        <v>0</v>
      </c>
      <c r="U90" s="169">
        <f t="shared" si="29"/>
        <v>0.22</v>
      </c>
      <c r="V90" s="581"/>
      <c r="W90" s="581"/>
      <c r="X90" s="581"/>
      <c r="Y90" s="581"/>
      <c r="Z90" s="644"/>
      <c r="AA90" s="645"/>
      <c r="AB90" s="479"/>
    </row>
    <row r="91" spans="1:28" ht="36.75" customHeight="1" x14ac:dyDescent="0.25">
      <c r="A91" s="667"/>
      <c r="B91" s="669"/>
      <c r="C91" s="637"/>
      <c r="D91" s="460"/>
      <c r="E91" s="637"/>
      <c r="F91" s="639"/>
      <c r="G91" s="637"/>
      <c r="H91" s="637"/>
      <c r="I91" s="634"/>
      <c r="J91" s="430" t="s">
        <v>723</v>
      </c>
      <c r="K91" s="198">
        <v>0.22</v>
      </c>
      <c r="L91" s="49" t="s">
        <v>35</v>
      </c>
      <c r="M91" s="50">
        <v>0</v>
      </c>
      <c r="N91" s="50">
        <v>1</v>
      </c>
      <c r="O91" s="50">
        <v>1</v>
      </c>
      <c r="P91" s="111">
        <v>1</v>
      </c>
      <c r="Q91" s="6">
        <f t="shared" si="22"/>
        <v>0</v>
      </c>
      <c r="R91" s="6">
        <f t="shared" si="23"/>
        <v>0.22</v>
      </c>
      <c r="S91" s="6">
        <f t="shared" si="27"/>
        <v>0.22</v>
      </c>
      <c r="T91" s="6">
        <f t="shared" si="28"/>
        <v>0.22</v>
      </c>
      <c r="U91" s="153">
        <f t="shared" si="29"/>
        <v>0.22</v>
      </c>
      <c r="V91" s="581"/>
      <c r="W91" s="581"/>
      <c r="X91" s="581"/>
      <c r="Y91" s="581"/>
      <c r="Z91" s="644"/>
      <c r="AA91" s="645"/>
      <c r="AB91" s="479"/>
    </row>
    <row r="92" spans="1:28" ht="33" customHeight="1" x14ac:dyDescent="0.25">
      <c r="A92" s="667"/>
      <c r="B92" s="669"/>
      <c r="C92" s="637"/>
      <c r="D92" s="460"/>
      <c r="E92" s="637"/>
      <c r="F92" s="639"/>
      <c r="G92" s="637"/>
      <c r="H92" s="637"/>
      <c r="I92" s="634"/>
      <c r="J92" s="430"/>
      <c r="K92" s="185">
        <v>0.22</v>
      </c>
      <c r="L92" s="199" t="s">
        <v>39</v>
      </c>
      <c r="M92" s="45">
        <v>0</v>
      </c>
      <c r="N92" s="45">
        <v>0.86</v>
      </c>
      <c r="O92" s="45">
        <v>0</v>
      </c>
      <c r="P92" s="110">
        <v>0</v>
      </c>
      <c r="Q92" s="165">
        <f t="shared" si="22"/>
        <v>0</v>
      </c>
      <c r="R92" s="165">
        <f t="shared" si="23"/>
        <v>0.18920000000000001</v>
      </c>
      <c r="S92" s="165">
        <f t="shared" si="27"/>
        <v>0</v>
      </c>
      <c r="T92" s="165">
        <f t="shared" si="28"/>
        <v>0</v>
      </c>
      <c r="U92" s="169">
        <f t="shared" si="29"/>
        <v>0.18920000000000001</v>
      </c>
      <c r="V92" s="581"/>
      <c r="W92" s="581"/>
      <c r="X92" s="581"/>
      <c r="Y92" s="581"/>
      <c r="Z92" s="644"/>
      <c r="AA92" s="645"/>
      <c r="AB92" s="479"/>
    </row>
    <row r="93" spans="1:28" ht="36.6" customHeight="1" x14ac:dyDescent="0.25">
      <c r="A93" s="667"/>
      <c r="B93" s="669"/>
      <c r="C93" s="637"/>
      <c r="D93" s="460"/>
      <c r="E93" s="637"/>
      <c r="F93" s="639"/>
      <c r="G93" s="637"/>
      <c r="H93" s="637"/>
      <c r="I93" s="634"/>
      <c r="J93" s="430" t="s">
        <v>724</v>
      </c>
      <c r="K93" s="198">
        <v>0.22</v>
      </c>
      <c r="L93" s="49" t="s">
        <v>35</v>
      </c>
      <c r="M93" s="50">
        <v>0</v>
      </c>
      <c r="N93" s="50">
        <v>0</v>
      </c>
      <c r="O93" s="50">
        <v>1</v>
      </c>
      <c r="P93" s="111">
        <v>1</v>
      </c>
      <c r="Q93" s="6">
        <f t="shared" si="22"/>
        <v>0</v>
      </c>
      <c r="R93" s="6">
        <f t="shared" si="23"/>
        <v>0</v>
      </c>
      <c r="S93" s="6">
        <f t="shared" si="27"/>
        <v>0.22</v>
      </c>
      <c r="T93" s="6">
        <f t="shared" si="28"/>
        <v>0.22</v>
      </c>
      <c r="U93" s="153">
        <f t="shared" si="29"/>
        <v>0.22</v>
      </c>
      <c r="V93" s="581"/>
      <c r="W93" s="581"/>
      <c r="X93" s="581"/>
      <c r="Y93" s="581"/>
      <c r="Z93" s="644"/>
      <c r="AA93" s="645"/>
      <c r="AB93" s="479"/>
    </row>
    <row r="94" spans="1:28" ht="33.6" customHeight="1" x14ac:dyDescent="0.25">
      <c r="A94" s="667"/>
      <c r="B94" s="669"/>
      <c r="C94" s="637"/>
      <c r="D94" s="460"/>
      <c r="E94" s="637"/>
      <c r="F94" s="639"/>
      <c r="G94" s="637"/>
      <c r="H94" s="637"/>
      <c r="I94" s="634"/>
      <c r="J94" s="430"/>
      <c r="K94" s="185">
        <v>0.22</v>
      </c>
      <c r="L94" s="199" t="s">
        <v>39</v>
      </c>
      <c r="M94" s="45">
        <v>0</v>
      </c>
      <c r="N94" s="45">
        <v>0</v>
      </c>
      <c r="O94" s="45">
        <v>0</v>
      </c>
      <c r="P94" s="110">
        <v>0</v>
      </c>
      <c r="Q94" s="165">
        <f t="shared" si="22"/>
        <v>0</v>
      </c>
      <c r="R94" s="165">
        <f t="shared" si="23"/>
        <v>0</v>
      </c>
      <c r="S94" s="165">
        <f t="shared" si="27"/>
        <v>0</v>
      </c>
      <c r="T94" s="165">
        <f t="shared" si="28"/>
        <v>0</v>
      </c>
      <c r="U94" s="169">
        <f t="shared" si="29"/>
        <v>0</v>
      </c>
      <c r="V94" s="581"/>
      <c r="W94" s="581"/>
      <c r="X94" s="581"/>
      <c r="Y94" s="581"/>
      <c r="Z94" s="644"/>
      <c r="AA94" s="645"/>
      <c r="AB94" s="479"/>
    </row>
    <row r="95" spans="1:28" ht="49.9" customHeight="1" x14ac:dyDescent="0.25">
      <c r="A95" s="667"/>
      <c r="B95" s="669"/>
      <c r="C95" s="637"/>
      <c r="D95" s="460"/>
      <c r="E95" s="637"/>
      <c r="F95" s="639"/>
      <c r="G95" s="637"/>
      <c r="H95" s="637"/>
      <c r="I95" s="634"/>
      <c r="J95" s="430" t="s">
        <v>725</v>
      </c>
      <c r="K95" s="198">
        <v>0.22</v>
      </c>
      <c r="L95" s="49" t="s">
        <v>35</v>
      </c>
      <c r="M95" s="50">
        <v>0</v>
      </c>
      <c r="N95" s="50">
        <v>0</v>
      </c>
      <c r="O95" s="50">
        <v>0</v>
      </c>
      <c r="P95" s="111">
        <v>1</v>
      </c>
      <c r="Q95" s="6">
        <f t="shared" si="22"/>
        <v>0</v>
      </c>
      <c r="R95" s="6">
        <f t="shared" si="23"/>
        <v>0</v>
      </c>
      <c r="S95" s="6">
        <f t="shared" si="27"/>
        <v>0</v>
      </c>
      <c r="T95" s="6">
        <f t="shared" si="28"/>
        <v>0.22</v>
      </c>
      <c r="U95" s="153">
        <f t="shared" si="29"/>
        <v>0.22</v>
      </c>
      <c r="V95" s="581"/>
      <c r="W95" s="581"/>
      <c r="X95" s="581"/>
      <c r="Y95" s="581"/>
      <c r="Z95" s="644"/>
      <c r="AA95" s="645"/>
      <c r="AB95" s="479"/>
    </row>
    <row r="96" spans="1:28" ht="37.9" customHeight="1" x14ac:dyDescent="0.25">
      <c r="A96" s="667"/>
      <c r="B96" s="669"/>
      <c r="C96" s="637"/>
      <c r="D96" s="460"/>
      <c r="E96" s="637"/>
      <c r="F96" s="639"/>
      <c r="G96" s="637"/>
      <c r="H96" s="637"/>
      <c r="I96" s="634"/>
      <c r="J96" s="430"/>
      <c r="K96" s="185">
        <v>0.22</v>
      </c>
      <c r="L96" s="199" t="s">
        <v>39</v>
      </c>
      <c r="M96" s="45">
        <v>0</v>
      </c>
      <c r="N96" s="45">
        <v>0</v>
      </c>
      <c r="O96" s="45">
        <v>0</v>
      </c>
      <c r="P96" s="110">
        <v>0</v>
      </c>
      <c r="Q96" s="165">
        <f t="shared" si="22"/>
        <v>0</v>
      </c>
      <c r="R96" s="165">
        <f t="shared" si="23"/>
        <v>0</v>
      </c>
      <c r="S96" s="165">
        <f t="shared" si="27"/>
        <v>0</v>
      </c>
      <c r="T96" s="165">
        <f t="shared" si="28"/>
        <v>0</v>
      </c>
      <c r="U96" s="169">
        <f t="shared" si="29"/>
        <v>0</v>
      </c>
      <c r="V96" s="581"/>
      <c r="W96" s="581"/>
      <c r="X96" s="581"/>
      <c r="Y96" s="581"/>
      <c r="Z96" s="644"/>
      <c r="AA96" s="645"/>
      <c r="AB96" s="479"/>
    </row>
    <row r="97" spans="1:28" ht="36.6" customHeight="1" x14ac:dyDescent="0.25">
      <c r="A97" s="667"/>
      <c r="B97" s="669"/>
      <c r="C97" s="637"/>
      <c r="D97" s="460"/>
      <c r="E97" s="637"/>
      <c r="F97" s="639"/>
      <c r="G97" s="637"/>
      <c r="H97" s="637"/>
      <c r="I97" s="634"/>
      <c r="J97" s="430" t="s">
        <v>726</v>
      </c>
      <c r="K97" s="198">
        <v>0.12</v>
      </c>
      <c r="L97" s="49" t="s">
        <v>35</v>
      </c>
      <c r="M97" s="50">
        <v>0</v>
      </c>
      <c r="N97" s="50">
        <v>0</v>
      </c>
      <c r="O97" s="50">
        <v>0</v>
      </c>
      <c r="P97" s="111">
        <v>1</v>
      </c>
      <c r="Q97" s="6">
        <f t="shared" si="22"/>
        <v>0</v>
      </c>
      <c r="R97" s="6">
        <f t="shared" si="23"/>
        <v>0</v>
      </c>
      <c r="S97" s="6">
        <f t="shared" si="27"/>
        <v>0</v>
      </c>
      <c r="T97" s="6">
        <f t="shared" si="28"/>
        <v>0.12</v>
      </c>
      <c r="U97" s="153">
        <f t="shared" si="29"/>
        <v>0.12</v>
      </c>
      <c r="V97" s="581"/>
      <c r="W97" s="581"/>
      <c r="X97" s="581"/>
      <c r="Y97" s="581"/>
      <c r="Z97" s="644"/>
      <c r="AA97" s="645"/>
      <c r="AB97" s="479"/>
    </row>
    <row r="98" spans="1:28" ht="37.15" customHeight="1" x14ac:dyDescent="0.25">
      <c r="A98" s="667"/>
      <c r="B98" s="669"/>
      <c r="C98" s="637"/>
      <c r="D98" s="460"/>
      <c r="E98" s="637"/>
      <c r="F98" s="640"/>
      <c r="G98" s="637"/>
      <c r="H98" s="637"/>
      <c r="I98" s="634"/>
      <c r="J98" s="430"/>
      <c r="K98" s="185">
        <v>0.12</v>
      </c>
      <c r="L98" s="199" t="s">
        <v>39</v>
      </c>
      <c r="M98" s="45">
        <v>0</v>
      </c>
      <c r="N98" s="45">
        <v>0</v>
      </c>
      <c r="O98" s="45">
        <v>0</v>
      </c>
      <c r="P98" s="110">
        <v>0</v>
      </c>
      <c r="Q98" s="165">
        <f t="shared" si="22"/>
        <v>0</v>
      </c>
      <c r="R98" s="165">
        <f t="shared" si="23"/>
        <v>0</v>
      </c>
      <c r="S98" s="165">
        <f t="shared" si="27"/>
        <v>0</v>
      </c>
      <c r="T98" s="165">
        <f t="shared" si="28"/>
        <v>0</v>
      </c>
      <c r="U98" s="169">
        <f t="shared" si="29"/>
        <v>0</v>
      </c>
      <c r="V98" s="581"/>
      <c r="W98" s="581"/>
      <c r="X98" s="581"/>
      <c r="Y98" s="581"/>
      <c r="Z98" s="644"/>
      <c r="AA98" s="645"/>
      <c r="AB98" s="479"/>
    </row>
    <row r="99" spans="1:28" ht="36" customHeight="1" x14ac:dyDescent="0.25">
      <c r="A99" s="667"/>
      <c r="B99" s="669"/>
      <c r="C99" s="637"/>
      <c r="D99" s="460"/>
      <c r="E99" s="458" t="s">
        <v>727</v>
      </c>
      <c r="F99" s="641">
        <v>95</v>
      </c>
      <c r="G99" s="637" t="s">
        <v>728</v>
      </c>
      <c r="H99" s="458" t="s">
        <v>729</v>
      </c>
      <c r="I99" s="634">
        <f>W99</f>
        <v>0.5</v>
      </c>
      <c r="J99" s="430" t="s">
        <v>730</v>
      </c>
      <c r="K99" s="198">
        <v>0.25</v>
      </c>
      <c r="L99" s="49" t="s">
        <v>35</v>
      </c>
      <c r="M99" s="50">
        <v>1</v>
      </c>
      <c r="N99" s="50">
        <v>1</v>
      </c>
      <c r="O99" s="50">
        <v>1</v>
      </c>
      <c r="P99" s="111">
        <v>1</v>
      </c>
      <c r="Q99" s="6">
        <f t="shared" si="22"/>
        <v>0.25</v>
      </c>
      <c r="R99" s="6">
        <f t="shared" si="23"/>
        <v>0.25</v>
      </c>
      <c r="S99" s="6">
        <f t="shared" si="27"/>
        <v>0.25</v>
      </c>
      <c r="T99" s="6">
        <f t="shared" si="28"/>
        <v>0.25</v>
      </c>
      <c r="U99" s="153">
        <f t="shared" si="29"/>
        <v>0.25</v>
      </c>
      <c r="V99" s="635">
        <f>+Q100+Q102+Q104+Q106</f>
        <v>0.2</v>
      </c>
      <c r="W99" s="635">
        <f t="shared" ref="W99:Y99" si="34">+R100+R102+R104+R106</f>
        <v>0.5</v>
      </c>
      <c r="X99" s="635">
        <f t="shared" si="34"/>
        <v>0</v>
      </c>
      <c r="Y99" s="635">
        <f t="shared" si="34"/>
        <v>0</v>
      </c>
      <c r="Z99" s="644"/>
      <c r="AA99" s="645"/>
      <c r="AB99" s="479"/>
    </row>
    <row r="100" spans="1:28" ht="40.15" customHeight="1" x14ac:dyDescent="0.25">
      <c r="A100" s="667"/>
      <c r="B100" s="669"/>
      <c r="C100" s="637"/>
      <c r="D100" s="460"/>
      <c r="E100" s="458"/>
      <c r="F100" s="642"/>
      <c r="G100" s="637"/>
      <c r="H100" s="458"/>
      <c r="I100" s="634"/>
      <c r="J100" s="430"/>
      <c r="K100" s="185">
        <v>0.25</v>
      </c>
      <c r="L100" s="199" t="s">
        <v>39</v>
      </c>
      <c r="M100" s="45">
        <v>0.8</v>
      </c>
      <c r="N100" s="45">
        <v>1</v>
      </c>
      <c r="O100" s="45">
        <v>0</v>
      </c>
      <c r="P100" s="110">
        <v>0</v>
      </c>
      <c r="Q100" s="165">
        <f t="shared" si="22"/>
        <v>0.2</v>
      </c>
      <c r="R100" s="165">
        <f t="shared" si="23"/>
        <v>0.25</v>
      </c>
      <c r="S100" s="165">
        <f t="shared" si="27"/>
        <v>0</v>
      </c>
      <c r="T100" s="165">
        <f t="shared" si="28"/>
        <v>0</v>
      </c>
      <c r="U100" s="169">
        <f t="shared" si="29"/>
        <v>0.25</v>
      </c>
      <c r="V100" s="636"/>
      <c r="W100" s="636"/>
      <c r="X100" s="636"/>
      <c r="Y100" s="636"/>
      <c r="Z100" s="644"/>
      <c r="AA100" s="645"/>
      <c r="AB100" s="479"/>
    </row>
    <row r="101" spans="1:28" ht="34.15" customHeight="1" x14ac:dyDescent="0.25">
      <c r="A101" s="667"/>
      <c r="B101" s="669"/>
      <c r="C101" s="637"/>
      <c r="D101" s="460"/>
      <c r="E101" s="458"/>
      <c r="F101" s="642"/>
      <c r="G101" s="637"/>
      <c r="H101" s="458"/>
      <c r="I101" s="634"/>
      <c r="J101" s="430" t="s">
        <v>731</v>
      </c>
      <c r="K101" s="198">
        <v>0.25</v>
      </c>
      <c r="L101" s="49" t="s">
        <v>35</v>
      </c>
      <c r="M101" s="50">
        <v>0</v>
      </c>
      <c r="N101" s="50">
        <v>1</v>
      </c>
      <c r="O101" s="50">
        <v>1</v>
      </c>
      <c r="P101" s="111">
        <v>1</v>
      </c>
      <c r="Q101" s="6">
        <f t="shared" si="22"/>
        <v>0</v>
      </c>
      <c r="R101" s="6">
        <f t="shared" si="23"/>
        <v>0.25</v>
      </c>
      <c r="S101" s="6">
        <f t="shared" si="27"/>
        <v>0.25</v>
      </c>
      <c r="T101" s="6">
        <f t="shared" si="28"/>
        <v>0.25</v>
      </c>
      <c r="U101" s="153">
        <f t="shared" si="29"/>
        <v>0.25</v>
      </c>
      <c r="V101" s="636"/>
      <c r="W101" s="636"/>
      <c r="X101" s="636"/>
      <c r="Y101" s="636"/>
      <c r="Z101" s="644"/>
      <c r="AA101" s="645"/>
      <c r="AB101" s="479"/>
    </row>
    <row r="102" spans="1:28" ht="35.450000000000003" customHeight="1" x14ac:dyDescent="0.25">
      <c r="A102" s="667"/>
      <c r="B102" s="669"/>
      <c r="C102" s="637"/>
      <c r="D102" s="460"/>
      <c r="E102" s="458"/>
      <c r="F102" s="642"/>
      <c r="G102" s="637"/>
      <c r="H102" s="458"/>
      <c r="I102" s="634"/>
      <c r="J102" s="430"/>
      <c r="K102" s="185">
        <v>0.25</v>
      </c>
      <c r="L102" s="199" t="s">
        <v>39</v>
      </c>
      <c r="M102" s="45">
        <v>0</v>
      </c>
      <c r="N102" s="45">
        <v>1</v>
      </c>
      <c r="O102" s="45">
        <v>0</v>
      </c>
      <c r="P102" s="110">
        <v>0</v>
      </c>
      <c r="Q102" s="165">
        <f t="shared" si="22"/>
        <v>0</v>
      </c>
      <c r="R102" s="165">
        <f t="shared" si="23"/>
        <v>0.25</v>
      </c>
      <c r="S102" s="165">
        <f t="shared" si="27"/>
        <v>0</v>
      </c>
      <c r="T102" s="165">
        <f t="shared" si="28"/>
        <v>0</v>
      </c>
      <c r="U102" s="169">
        <f t="shared" si="29"/>
        <v>0.25</v>
      </c>
      <c r="V102" s="636"/>
      <c r="W102" s="636"/>
      <c r="X102" s="636"/>
      <c r="Y102" s="636"/>
      <c r="Z102" s="644"/>
      <c r="AA102" s="645"/>
      <c r="AB102" s="479"/>
    </row>
    <row r="103" spans="1:28" ht="49.9" customHeight="1" x14ac:dyDescent="0.25">
      <c r="A103" s="667"/>
      <c r="B103" s="669"/>
      <c r="C103" s="637"/>
      <c r="D103" s="460"/>
      <c r="E103" s="458"/>
      <c r="F103" s="642"/>
      <c r="G103" s="637"/>
      <c r="H103" s="458"/>
      <c r="I103" s="634"/>
      <c r="J103" s="430" t="s">
        <v>732</v>
      </c>
      <c r="K103" s="198">
        <v>0.25</v>
      </c>
      <c r="L103" s="49" t="s">
        <v>35</v>
      </c>
      <c r="M103" s="50">
        <v>0</v>
      </c>
      <c r="N103" s="50">
        <v>0</v>
      </c>
      <c r="O103" s="50">
        <v>1</v>
      </c>
      <c r="P103" s="111">
        <v>1</v>
      </c>
      <c r="Q103" s="6">
        <f t="shared" si="22"/>
        <v>0</v>
      </c>
      <c r="R103" s="6">
        <f t="shared" si="23"/>
        <v>0</v>
      </c>
      <c r="S103" s="6">
        <f t="shared" si="27"/>
        <v>0.25</v>
      </c>
      <c r="T103" s="6">
        <f t="shared" si="28"/>
        <v>0.25</v>
      </c>
      <c r="U103" s="153">
        <f t="shared" si="29"/>
        <v>0.25</v>
      </c>
      <c r="V103" s="636"/>
      <c r="W103" s="636"/>
      <c r="X103" s="636"/>
      <c r="Y103" s="636"/>
      <c r="Z103" s="644"/>
      <c r="AA103" s="645"/>
      <c r="AB103" s="479"/>
    </row>
    <row r="104" spans="1:28" ht="36.6" customHeight="1" x14ac:dyDescent="0.25">
      <c r="A104" s="667"/>
      <c r="B104" s="669"/>
      <c r="C104" s="637"/>
      <c r="D104" s="460"/>
      <c r="E104" s="458"/>
      <c r="F104" s="642"/>
      <c r="G104" s="637"/>
      <c r="H104" s="458"/>
      <c r="I104" s="634"/>
      <c r="J104" s="430"/>
      <c r="K104" s="200">
        <v>0.25</v>
      </c>
      <c r="L104" s="199" t="s">
        <v>39</v>
      </c>
      <c r="M104" s="45">
        <v>0</v>
      </c>
      <c r="N104" s="45">
        <v>0</v>
      </c>
      <c r="O104" s="45">
        <v>0</v>
      </c>
      <c r="P104" s="110">
        <v>0</v>
      </c>
      <c r="Q104" s="165">
        <f t="shared" si="22"/>
        <v>0</v>
      </c>
      <c r="R104" s="165">
        <f t="shared" si="23"/>
        <v>0</v>
      </c>
      <c r="S104" s="165">
        <f t="shared" si="27"/>
        <v>0</v>
      </c>
      <c r="T104" s="165">
        <f t="shared" si="28"/>
        <v>0</v>
      </c>
      <c r="U104" s="169">
        <f t="shared" si="29"/>
        <v>0</v>
      </c>
      <c r="V104" s="636"/>
      <c r="W104" s="636"/>
      <c r="X104" s="636"/>
      <c r="Y104" s="636"/>
      <c r="Z104" s="644"/>
      <c r="AA104" s="645"/>
      <c r="AB104" s="479"/>
    </row>
    <row r="105" spans="1:28" ht="34.15" customHeight="1" x14ac:dyDescent="0.25">
      <c r="A105" s="667"/>
      <c r="B105" s="669"/>
      <c r="C105" s="637"/>
      <c r="D105" s="460"/>
      <c r="E105" s="458"/>
      <c r="F105" s="642"/>
      <c r="G105" s="637"/>
      <c r="H105" s="458"/>
      <c r="I105" s="634"/>
      <c r="J105" s="430" t="s">
        <v>733</v>
      </c>
      <c r="K105" s="198">
        <v>0.25</v>
      </c>
      <c r="L105" s="49" t="s">
        <v>35</v>
      </c>
      <c r="M105" s="50">
        <v>0</v>
      </c>
      <c r="N105" s="50">
        <v>0</v>
      </c>
      <c r="O105" s="50">
        <v>0</v>
      </c>
      <c r="P105" s="111">
        <v>1</v>
      </c>
      <c r="Q105" s="6">
        <f t="shared" si="22"/>
        <v>0</v>
      </c>
      <c r="R105" s="6">
        <f t="shared" si="23"/>
        <v>0</v>
      </c>
      <c r="S105" s="6">
        <f t="shared" si="27"/>
        <v>0</v>
      </c>
      <c r="T105" s="6">
        <f t="shared" si="28"/>
        <v>0.25</v>
      </c>
      <c r="U105" s="153">
        <f t="shared" si="29"/>
        <v>0.25</v>
      </c>
      <c r="V105" s="636"/>
      <c r="W105" s="636"/>
      <c r="X105" s="636"/>
      <c r="Y105" s="636"/>
      <c r="Z105" s="644"/>
      <c r="AA105" s="645"/>
      <c r="AB105" s="479"/>
    </row>
    <row r="106" spans="1:28" ht="49.9" customHeight="1" x14ac:dyDescent="0.25">
      <c r="A106" s="667"/>
      <c r="B106" s="669"/>
      <c r="C106" s="637"/>
      <c r="D106" s="460"/>
      <c r="E106" s="458"/>
      <c r="F106" s="643"/>
      <c r="G106" s="637"/>
      <c r="H106" s="458"/>
      <c r="I106" s="634"/>
      <c r="J106" s="430"/>
      <c r="K106" s="200">
        <v>0.25</v>
      </c>
      <c r="L106" s="199" t="s">
        <v>39</v>
      </c>
      <c r="M106" s="45">
        <v>0</v>
      </c>
      <c r="N106" s="45">
        <v>0</v>
      </c>
      <c r="O106" s="45">
        <v>0</v>
      </c>
      <c r="P106" s="110">
        <v>0</v>
      </c>
      <c r="Q106" s="165">
        <f t="shared" si="22"/>
        <v>0</v>
      </c>
      <c r="R106" s="165">
        <f t="shared" si="23"/>
        <v>0</v>
      </c>
      <c r="S106" s="165">
        <f t="shared" si="27"/>
        <v>0</v>
      </c>
      <c r="T106" s="165">
        <f t="shared" si="28"/>
        <v>0</v>
      </c>
      <c r="U106" s="169">
        <f t="shared" si="29"/>
        <v>0</v>
      </c>
      <c r="V106" s="636"/>
      <c r="W106" s="636"/>
      <c r="X106" s="636"/>
      <c r="Y106" s="636"/>
      <c r="Z106" s="644"/>
      <c r="AA106" s="645"/>
      <c r="AB106" s="479"/>
    </row>
    <row r="107" spans="1:28" ht="37.9" customHeight="1" x14ac:dyDescent="0.25">
      <c r="A107" s="667"/>
      <c r="B107" s="669"/>
      <c r="C107" s="637" t="s">
        <v>734</v>
      </c>
      <c r="D107" s="460" t="s">
        <v>735</v>
      </c>
      <c r="E107" s="637" t="s">
        <v>736</v>
      </c>
      <c r="F107" s="638">
        <v>96</v>
      </c>
      <c r="G107" s="637" t="s">
        <v>737</v>
      </c>
      <c r="H107" s="637" t="s">
        <v>738</v>
      </c>
      <c r="I107" s="634">
        <f>W107</f>
        <v>0.5</v>
      </c>
      <c r="J107" s="430" t="s">
        <v>739</v>
      </c>
      <c r="K107" s="198">
        <v>0.13</v>
      </c>
      <c r="L107" s="49" t="s">
        <v>35</v>
      </c>
      <c r="M107" s="50">
        <v>1</v>
      </c>
      <c r="N107" s="50">
        <v>1</v>
      </c>
      <c r="O107" s="50">
        <v>1</v>
      </c>
      <c r="P107" s="111">
        <v>1</v>
      </c>
      <c r="Q107" s="6">
        <f t="shared" ref="Q107:Q114" si="35">+SUM(M107:M107)*K107</f>
        <v>0.13</v>
      </c>
      <c r="R107" s="6">
        <f t="shared" ref="R107:R114" si="36">+SUM(N107:N107)*K107</f>
        <v>0.13</v>
      </c>
      <c r="S107" s="6">
        <f t="shared" si="27"/>
        <v>0.13</v>
      </c>
      <c r="T107" s="6">
        <f t="shared" si="28"/>
        <v>0.13</v>
      </c>
      <c r="U107" s="153">
        <f t="shared" si="29"/>
        <v>0.13</v>
      </c>
      <c r="V107" s="635">
        <f>+Q108+Q110+Q112+Q114</f>
        <v>0.13</v>
      </c>
      <c r="W107" s="635">
        <f t="shared" ref="W107:Y107" si="37">+R108+R110+R112+R114</f>
        <v>0.5</v>
      </c>
      <c r="X107" s="635">
        <f t="shared" si="37"/>
        <v>0</v>
      </c>
      <c r="Y107" s="635">
        <f t="shared" si="37"/>
        <v>0</v>
      </c>
      <c r="Z107" s="644"/>
      <c r="AA107" s="645"/>
      <c r="AB107" s="479"/>
    </row>
    <row r="108" spans="1:28" ht="33.6" customHeight="1" x14ac:dyDescent="0.25">
      <c r="A108" s="667"/>
      <c r="B108" s="669"/>
      <c r="C108" s="637"/>
      <c r="D108" s="460"/>
      <c r="E108" s="637"/>
      <c r="F108" s="639"/>
      <c r="G108" s="637"/>
      <c r="H108" s="637"/>
      <c r="I108" s="634"/>
      <c r="J108" s="430"/>
      <c r="K108" s="185">
        <v>0.13</v>
      </c>
      <c r="L108" s="199" t="s">
        <v>39</v>
      </c>
      <c r="M108" s="45">
        <v>1</v>
      </c>
      <c r="N108" s="45">
        <v>1</v>
      </c>
      <c r="O108" s="45">
        <v>0</v>
      </c>
      <c r="P108" s="110">
        <v>0</v>
      </c>
      <c r="Q108" s="165">
        <f t="shared" si="35"/>
        <v>0.13</v>
      </c>
      <c r="R108" s="165">
        <f t="shared" si="36"/>
        <v>0.13</v>
      </c>
      <c r="S108" s="165">
        <f t="shared" si="27"/>
        <v>0</v>
      </c>
      <c r="T108" s="165">
        <f t="shared" si="28"/>
        <v>0</v>
      </c>
      <c r="U108" s="169">
        <f t="shared" si="29"/>
        <v>0.13</v>
      </c>
      <c r="V108" s="636"/>
      <c r="W108" s="636"/>
      <c r="X108" s="636"/>
      <c r="Y108" s="636"/>
      <c r="Z108" s="644"/>
      <c r="AA108" s="645"/>
      <c r="AB108" s="479"/>
    </row>
    <row r="109" spans="1:28" ht="39" customHeight="1" x14ac:dyDescent="0.25">
      <c r="A109" s="667"/>
      <c r="B109" s="669"/>
      <c r="C109" s="637"/>
      <c r="D109" s="460"/>
      <c r="E109" s="637"/>
      <c r="F109" s="639"/>
      <c r="G109" s="637"/>
      <c r="H109" s="637"/>
      <c r="I109" s="634"/>
      <c r="J109" s="430" t="s">
        <v>740</v>
      </c>
      <c r="K109" s="198">
        <v>0.37</v>
      </c>
      <c r="L109" s="49" t="s">
        <v>35</v>
      </c>
      <c r="M109" s="50">
        <v>0</v>
      </c>
      <c r="N109" s="50">
        <v>1</v>
      </c>
      <c r="O109" s="50">
        <v>1</v>
      </c>
      <c r="P109" s="111">
        <v>1</v>
      </c>
      <c r="Q109" s="6">
        <f t="shared" si="35"/>
        <v>0</v>
      </c>
      <c r="R109" s="6">
        <f t="shared" si="36"/>
        <v>0.37</v>
      </c>
      <c r="S109" s="6">
        <f t="shared" si="27"/>
        <v>0.37</v>
      </c>
      <c r="T109" s="6">
        <f t="shared" si="28"/>
        <v>0.37</v>
      </c>
      <c r="U109" s="153">
        <f t="shared" si="29"/>
        <v>0.37</v>
      </c>
      <c r="V109" s="636"/>
      <c r="W109" s="636"/>
      <c r="X109" s="636"/>
      <c r="Y109" s="636"/>
      <c r="Z109" s="644"/>
      <c r="AA109" s="645"/>
      <c r="AB109" s="479"/>
    </row>
    <row r="110" spans="1:28" ht="29.45" customHeight="1" x14ac:dyDescent="0.25">
      <c r="A110" s="667"/>
      <c r="B110" s="669"/>
      <c r="C110" s="637"/>
      <c r="D110" s="460"/>
      <c r="E110" s="637"/>
      <c r="F110" s="639"/>
      <c r="G110" s="637"/>
      <c r="H110" s="637"/>
      <c r="I110" s="634"/>
      <c r="J110" s="430"/>
      <c r="K110" s="185">
        <v>0.37</v>
      </c>
      <c r="L110" s="199" t="s">
        <v>39</v>
      </c>
      <c r="M110" s="45">
        <v>0</v>
      </c>
      <c r="N110" s="45">
        <v>1</v>
      </c>
      <c r="O110" s="45">
        <v>0</v>
      </c>
      <c r="P110" s="110">
        <v>0</v>
      </c>
      <c r="Q110" s="165">
        <f t="shared" si="35"/>
        <v>0</v>
      </c>
      <c r="R110" s="165">
        <f>+SUM(N110:N110)*K110</f>
        <v>0.37</v>
      </c>
      <c r="S110" s="165">
        <f t="shared" si="27"/>
        <v>0</v>
      </c>
      <c r="T110" s="165">
        <f t="shared" si="28"/>
        <v>0</v>
      </c>
      <c r="U110" s="169">
        <f t="shared" si="29"/>
        <v>0.37</v>
      </c>
      <c r="V110" s="636"/>
      <c r="W110" s="636"/>
      <c r="X110" s="636"/>
      <c r="Y110" s="636"/>
      <c r="Z110" s="644"/>
      <c r="AA110" s="645"/>
      <c r="AB110" s="479"/>
    </row>
    <row r="111" spans="1:28" ht="30.6" customHeight="1" x14ac:dyDescent="0.25">
      <c r="A111" s="667"/>
      <c r="B111" s="669"/>
      <c r="C111" s="637"/>
      <c r="D111" s="460"/>
      <c r="E111" s="637"/>
      <c r="F111" s="639"/>
      <c r="G111" s="637"/>
      <c r="H111" s="637"/>
      <c r="I111" s="634"/>
      <c r="J111" s="430" t="s">
        <v>741</v>
      </c>
      <c r="K111" s="198">
        <v>0.25</v>
      </c>
      <c r="L111" s="49" t="s">
        <v>35</v>
      </c>
      <c r="M111" s="50">
        <v>0</v>
      </c>
      <c r="N111" s="50">
        <v>0</v>
      </c>
      <c r="O111" s="50">
        <v>1</v>
      </c>
      <c r="P111" s="111">
        <v>1</v>
      </c>
      <c r="Q111" s="6">
        <f t="shared" si="35"/>
        <v>0</v>
      </c>
      <c r="R111" s="6">
        <f t="shared" si="36"/>
        <v>0</v>
      </c>
      <c r="S111" s="6">
        <f t="shared" si="27"/>
        <v>0.25</v>
      </c>
      <c r="T111" s="6">
        <f t="shared" si="28"/>
        <v>0.25</v>
      </c>
      <c r="U111" s="153">
        <f t="shared" si="29"/>
        <v>0.25</v>
      </c>
      <c r="V111" s="636"/>
      <c r="W111" s="636"/>
      <c r="X111" s="636"/>
      <c r="Y111" s="636"/>
      <c r="Z111" s="644"/>
      <c r="AA111" s="645"/>
      <c r="AB111" s="479"/>
    </row>
    <row r="112" spans="1:28" ht="40.15" customHeight="1" x14ac:dyDescent="0.25">
      <c r="A112" s="667"/>
      <c r="B112" s="669"/>
      <c r="C112" s="637"/>
      <c r="D112" s="460"/>
      <c r="E112" s="637"/>
      <c r="F112" s="639"/>
      <c r="G112" s="637"/>
      <c r="H112" s="637"/>
      <c r="I112" s="634"/>
      <c r="J112" s="430"/>
      <c r="K112" s="185">
        <v>0.25</v>
      </c>
      <c r="L112" s="199" t="s">
        <v>39</v>
      </c>
      <c r="M112" s="45">
        <v>0</v>
      </c>
      <c r="N112" s="45">
        <v>0</v>
      </c>
      <c r="O112" s="45">
        <v>0</v>
      </c>
      <c r="P112" s="110">
        <v>0</v>
      </c>
      <c r="Q112" s="165">
        <f t="shared" si="35"/>
        <v>0</v>
      </c>
      <c r="R112" s="165">
        <f t="shared" si="36"/>
        <v>0</v>
      </c>
      <c r="S112" s="165">
        <f t="shared" si="27"/>
        <v>0</v>
      </c>
      <c r="T112" s="165">
        <f t="shared" si="28"/>
        <v>0</v>
      </c>
      <c r="U112" s="169">
        <f t="shared" si="29"/>
        <v>0</v>
      </c>
      <c r="V112" s="636"/>
      <c r="W112" s="636"/>
      <c r="X112" s="636"/>
      <c r="Y112" s="636"/>
      <c r="Z112" s="644"/>
      <c r="AA112" s="645"/>
      <c r="AB112" s="479"/>
    </row>
    <row r="113" spans="1:28" ht="32.450000000000003" customHeight="1" x14ac:dyDescent="0.25">
      <c r="A113" s="667"/>
      <c r="B113" s="669"/>
      <c r="C113" s="637"/>
      <c r="D113" s="460"/>
      <c r="E113" s="637"/>
      <c r="F113" s="639"/>
      <c r="G113" s="637"/>
      <c r="H113" s="637"/>
      <c r="I113" s="634"/>
      <c r="J113" s="430" t="s">
        <v>742</v>
      </c>
      <c r="K113" s="198">
        <v>0.25</v>
      </c>
      <c r="L113" s="49" t="s">
        <v>35</v>
      </c>
      <c r="M113" s="50">
        <v>0</v>
      </c>
      <c r="N113" s="50">
        <v>0</v>
      </c>
      <c r="O113" s="50">
        <v>0</v>
      </c>
      <c r="P113" s="111">
        <v>1</v>
      </c>
      <c r="Q113" s="6">
        <f t="shared" si="35"/>
        <v>0</v>
      </c>
      <c r="R113" s="6">
        <f t="shared" si="36"/>
        <v>0</v>
      </c>
      <c r="S113" s="6">
        <f t="shared" si="27"/>
        <v>0</v>
      </c>
      <c r="T113" s="6">
        <f t="shared" si="28"/>
        <v>0.25</v>
      </c>
      <c r="U113" s="153">
        <f t="shared" si="29"/>
        <v>0.25</v>
      </c>
      <c r="V113" s="636"/>
      <c r="W113" s="636"/>
      <c r="X113" s="636"/>
      <c r="Y113" s="636"/>
      <c r="Z113" s="644"/>
      <c r="AA113" s="645"/>
      <c r="AB113" s="479"/>
    </row>
    <row r="114" spans="1:28" ht="36.6" customHeight="1" thickBot="1" x14ac:dyDescent="0.3">
      <c r="A114" s="667"/>
      <c r="B114" s="669"/>
      <c r="C114" s="637"/>
      <c r="D114" s="460"/>
      <c r="E114" s="637"/>
      <c r="F114" s="640"/>
      <c r="G114" s="637"/>
      <c r="H114" s="637"/>
      <c r="I114" s="634"/>
      <c r="J114" s="430"/>
      <c r="K114" s="185">
        <v>0.25</v>
      </c>
      <c r="L114" s="199" t="s">
        <v>39</v>
      </c>
      <c r="M114" s="45">
        <v>0</v>
      </c>
      <c r="N114" s="45">
        <v>0</v>
      </c>
      <c r="O114" s="45">
        <v>0</v>
      </c>
      <c r="P114" s="110">
        <v>0</v>
      </c>
      <c r="Q114" s="165">
        <f t="shared" si="35"/>
        <v>0</v>
      </c>
      <c r="R114" s="165">
        <f t="shared" si="36"/>
        <v>0</v>
      </c>
      <c r="S114" s="165">
        <f t="shared" si="27"/>
        <v>0</v>
      </c>
      <c r="T114" s="165">
        <f t="shared" si="28"/>
        <v>0</v>
      </c>
      <c r="U114" s="169">
        <f t="shared" si="29"/>
        <v>0</v>
      </c>
      <c r="V114" s="636"/>
      <c r="W114" s="636"/>
      <c r="X114" s="636"/>
      <c r="Y114" s="636"/>
      <c r="Z114" s="644"/>
      <c r="AA114" s="645"/>
      <c r="AB114" s="477"/>
    </row>
    <row r="115" spans="1:28" ht="16.5" thickBot="1" x14ac:dyDescent="0.3">
      <c r="Q115" s="201">
        <f>+((SUMIF($L$3:$L$114,"P",Q$3:Q$114)))/26</f>
        <v>4.6153846153846143E-2</v>
      </c>
      <c r="R115" s="201">
        <f>+((SUMIF($L$3:$L$114,"P",R$3:R$114)))/26</f>
        <v>0.30365384615384616</v>
      </c>
      <c r="S115" s="201">
        <f t="shared" ref="S115:U115" si="38">+((SUMIF($L$3:$L$114,"P",S$3:S$114)))/26</f>
        <v>0.59634615384615397</v>
      </c>
      <c r="T115" s="201">
        <f t="shared" si="38"/>
        <v>1</v>
      </c>
      <c r="U115" s="202">
        <f t="shared" si="38"/>
        <v>1</v>
      </c>
      <c r="V115" s="113"/>
      <c r="W115" s="113"/>
      <c r="X115" s="113"/>
      <c r="Y115" s="113"/>
    </row>
    <row r="116" spans="1:28" ht="16.5" thickBot="1" x14ac:dyDescent="0.3">
      <c r="Q116" s="201">
        <f>+((SUMIF($L$3:$L$114,"E",Q$3:Q$114)))/26</f>
        <v>4.3584615384615381E-2</v>
      </c>
      <c r="R116" s="201">
        <f>+((SUMIF($L$3:$L$114,"E",R$3:R$114)))/26</f>
        <v>0.28608538461538469</v>
      </c>
      <c r="S116" s="201">
        <f t="shared" ref="S116:T116" si="39">+((SUMIF($L$3:$L$114,"E",S$3:S$114)))/26</f>
        <v>0</v>
      </c>
      <c r="T116" s="201">
        <f t="shared" si="39"/>
        <v>0</v>
      </c>
      <c r="U116" s="202">
        <f>+((SUMIF($L$3:$L$114,"E",U$3:U$114)))/26</f>
        <v>0.28608538461538469</v>
      </c>
      <c r="V116" s="113"/>
      <c r="W116" s="113"/>
      <c r="X116" s="113"/>
      <c r="Y116" s="113"/>
    </row>
    <row r="117" spans="1:28" x14ac:dyDescent="0.25">
      <c r="Q117" s="113"/>
      <c r="R117" s="113"/>
      <c r="S117" s="113"/>
      <c r="T117" s="113"/>
      <c r="U117" s="113"/>
      <c r="V117" s="113"/>
      <c r="W117" s="113"/>
      <c r="X117" s="113"/>
      <c r="Y117" s="113"/>
    </row>
    <row r="118" spans="1:28" ht="16.5" thickBot="1" x14ac:dyDescent="0.3">
      <c r="Q118" s="113"/>
      <c r="R118" s="113"/>
      <c r="S118" s="113"/>
      <c r="T118" s="113"/>
      <c r="U118" s="113"/>
      <c r="V118" s="113"/>
      <c r="W118" s="113"/>
      <c r="X118" s="113"/>
      <c r="Y118" s="113"/>
    </row>
    <row r="119" spans="1:28" ht="16.5" thickBot="1" x14ac:dyDescent="0.3">
      <c r="Q119" s="306" t="s">
        <v>146</v>
      </c>
      <c r="R119" s="307"/>
      <c r="S119" s="307"/>
      <c r="T119" s="307"/>
      <c r="U119" s="308"/>
      <c r="V119" s="113"/>
      <c r="W119" s="113"/>
      <c r="X119" s="113"/>
      <c r="Y119" s="113"/>
    </row>
    <row r="120" spans="1:28" ht="16.5" thickBot="1" x14ac:dyDescent="0.3">
      <c r="Q120" s="203">
        <f>+Q116/Q115</f>
        <v>0.94433333333333347</v>
      </c>
      <c r="R120" s="203">
        <f t="shared" ref="R120:T120" si="40">+R116/R115</f>
        <v>0.94214312856238147</v>
      </c>
      <c r="S120" s="203">
        <f t="shared" si="40"/>
        <v>0</v>
      </c>
      <c r="T120" s="203">
        <f t="shared" si="40"/>
        <v>0</v>
      </c>
      <c r="U120" s="203">
        <f>+U116/U115</f>
        <v>0.28608538461538469</v>
      </c>
      <c r="V120" s="113"/>
      <c r="W120" s="113"/>
      <c r="X120" s="113"/>
      <c r="Y120" s="113"/>
    </row>
    <row r="121" spans="1:28" ht="26.25" thickBot="1" x14ac:dyDescent="0.3">
      <c r="Q121" s="204" t="str">
        <f>+IF(Q120&gt;0.95,"BIEN",IF(Q120&gt;=0.85,"ACEPTABLE",IF(Q120&lt;0.85,"PARA MEJORAR")))</f>
        <v>ACEPTABLE</v>
      </c>
      <c r="R121" s="204" t="str">
        <f>+IF(R120&gt;0.95,"BIEN",IF(R120&gt;=0.85,"ACEPTABLE",IF(R120&lt;0.85,"PARA MEJORAR")))</f>
        <v>ACEPTABLE</v>
      </c>
      <c r="S121" s="204" t="str">
        <f>+IF(S120&gt;0.95,"BIEN",IF(S120&gt;=0.85,"ACEPTABLE",IF(S120&lt;0.85,"PARA MEJORAR")))</f>
        <v>PARA MEJORAR</v>
      </c>
      <c r="T121" s="205" t="str">
        <f>+IF(T120&gt;0.95,"BIEN",IF(T120&gt;=0.85,"ACEPTABLE",IF(T120&lt;0.85,"PARA MEJORAR")))</f>
        <v>PARA MEJORAR</v>
      </c>
      <c r="U121" s="206" t="str">
        <f>+IF(U120&gt;0.95,"BIEN",IF(U120&gt;=0.85,"ACEPTABLE",IF(U120&lt;0.85,"PARA MEJORAR")))</f>
        <v>PARA MEJORAR</v>
      </c>
      <c r="V121" s="113"/>
      <c r="W121" s="113"/>
      <c r="X121" s="113"/>
      <c r="Y121" s="113"/>
    </row>
    <row r="122" spans="1:28" x14ac:dyDescent="0.25">
      <c r="Q122" s="113"/>
      <c r="R122" s="113"/>
      <c r="S122" s="113"/>
      <c r="T122" s="113"/>
      <c r="U122" s="113"/>
      <c r="V122" s="113"/>
      <c r="W122" s="113"/>
      <c r="X122" s="113"/>
      <c r="Y122" s="113"/>
    </row>
    <row r="123" spans="1:28" x14ac:dyDescent="0.25">
      <c r="Q123" s="113"/>
      <c r="R123" s="113"/>
      <c r="S123" s="113"/>
      <c r="T123" s="113"/>
      <c r="U123" s="113"/>
      <c r="V123" s="113"/>
      <c r="W123" s="113"/>
      <c r="X123" s="113"/>
      <c r="Y123" s="113"/>
    </row>
    <row r="124" spans="1:28" x14ac:dyDescent="0.25">
      <c r="Q124" s="113"/>
      <c r="R124" s="113"/>
      <c r="S124" s="113"/>
      <c r="T124" s="113"/>
      <c r="U124" s="113"/>
      <c r="V124" s="113"/>
      <c r="W124" s="113"/>
      <c r="X124" s="113"/>
      <c r="Y124" s="113"/>
    </row>
    <row r="125" spans="1:28" x14ac:dyDescent="0.25">
      <c r="Q125" s="113"/>
      <c r="R125" s="113"/>
      <c r="S125" s="113"/>
      <c r="T125" s="113"/>
      <c r="U125" s="113"/>
      <c r="V125" s="113"/>
      <c r="W125" s="113"/>
      <c r="X125" s="113"/>
      <c r="Y125" s="113"/>
    </row>
    <row r="126" spans="1:28" x14ac:dyDescent="0.25">
      <c r="Q126" s="113"/>
      <c r="R126" s="113"/>
      <c r="S126" s="113"/>
      <c r="T126" s="113"/>
      <c r="U126" s="113"/>
      <c r="V126" s="113"/>
      <c r="W126" s="113"/>
      <c r="X126" s="113"/>
      <c r="Y126" s="113"/>
    </row>
    <row r="127" spans="1:28" x14ac:dyDescent="0.25">
      <c r="Q127" s="113"/>
      <c r="R127" s="113"/>
      <c r="S127" s="113"/>
      <c r="T127" s="113"/>
      <c r="U127" s="113"/>
      <c r="V127" s="113"/>
      <c r="W127" s="113"/>
      <c r="X127" s="113"/>
      <c r="Y127" s="113"/>
    </row>
    <row r="128" spans="1:28" x14ac:dyDescent="0.25">
      <c r="Q128" s="113"/>
      <c r="R128" s="113"/>
      <c r="S128" s="113"/>
      <c r="T128" s="113"/>
      <c r="U128" s="113"/>
      <c r="V128" s="113"/>
      <c r="W128" s="113"/>
      <c r="X128" s="113"/>
      <c r="Y128" s="113"/>
    </row>
    <row r="129" spans="17:25" x14ac:dyDescent="0.25">
      <c r="Q129" s="113"/>
      <c r="R129" s="113"/>
      <c r="S129" s="113"/>
      <c r="T129" s="113"/>
      <c r="U129" s="113"/>
      <c r="V129" s="113"/>
      <c r="W129" s="113"/>
      <c r="X129" s="113"/>
      <c r="Y129" s="113"/>
    </row>
    <row r="130" spans="17:25" x14ac:dyDescent="0.25">
      <c r="Q130" s="113"/>
      <c r="R130" s="113"/>
      <c r="S130" s="113"/>
      <c r="T130" s="113"/>
      <c r="U130" s="113"/>
      <c r="V130" s="113"/>
      <c r="W130" s="113"/>
      <c r="X130" s="113"/>
      <c r="Y130" s="113"/>
    </row>
    <row r="131" spans="17:25" x14ac:dyDescent="0.25">
      <c r="Q131" s="113"/>
      <c r="R131" s="113"/>
      <c r="S131" s="113"/>
      <c r="T131" s="113"/>
      <c r="U131" s="113"/>
      <c r="V131" s="113"/>
      <c r="W131" s="113"/>
      <c r="X131" s="113"/>
      <c r="Y131" s="113"/>
    </row>
    <row r="132" spans="17:25" x14ac:dyDescent="0.25">
      <c r="Q132" s="113"/>
      <c r="R132" s="113"/>
      <c r="S132" s="113"/>
      <c r="T132" s="113"/>
      <c r="U132" s="113"/>
      <c r="V132" s="113"/>
      <c r="W132" s="113"/>
      <c r="X132" s="113"/>
      <c r="Y132" s="113"/>
    </row>
    <row r="133" spans="17:25" x14ac:dyDescent="0.25">
      <c r="Q133" s="113"/>
      <c r="R133" s="113"/>
      <c r="S133" s="113"/>
      <c r="T133" s="113"/>
      <c r="U133" s="113"/>
      <c r="V133" s="113"/>
      <c r="W133" s="113"/>
      <c r="X133" s="113"/>
      <c r="Y133" s="113"/>
    </row>
    <row r="134" spans="17:25" x14ac:dyDescent="0.25">
      <c r="Q134" s="113"/>
      <c r="R134" s="113"/>
      <c r="S134" s="113"/>
      <c r="T134" s="113"/>
      <c r="U134" s="113"/>
      <c r="V134" s="113"/>
      <c r="W134" s="113"/>
      <c r="X134" s="113"/>
      <c r="Y134" s="113"/>
    </row>
    <row r="135" spans="17:25" x14ac:dyDescent="0.25">
      <c r="Q135" s="113"/>
      <c r="R135" s="113"/>
      <c r="S135" s="113"/>
      <c r="T135" s="113"/>
      <c r="U135" s="113"/>
      <c r="V135" s="113"/>
      <c r="W135" s="113"/>
      <c r="X135" s="113"/>
      <c r="Y135" s="113"/>
    </row>
    <row r="136" spans="17:25" x14ac:dyDescent="0.25">
      <c r="Q136" s="113"/>
      <c r="R136" s="113"/>
      <c r="S136" s="113"/>
      <c r="T136" s="113"/>
      <c r="U136" s="113"/>
      <c r="V136" s="113"/>
      <c r="W136" s="113"/>
      <c r="X136" s="113"/>
      <c r="Y136" s="113"/>
    </row>
    <row r="137" spans="17:25" x14ac:dyDescent="0.25">
      <c r="Q137" s="113"/>
      <c r="R137" s="113"/>
      <c r="S137" s="113"/>
      <c r="T137" s="113"/>
      <c r="U137" s="113"/>
      <c r="V137" s="113"/>
      <c r="W137" s="113"/>
      <c r="X137" s="113"/>
      <c r="Y137" s="113"/>
    </row>
    <row r="138" spans="17:25" x14ac:dyDescent="0.25">
      <c r="Q138" s="113"/>
      <c r="R138" s="113"/>
      <c r="S138" s="113"/>
      <c r="T138" s="113"/>
      <c r="U138" s="113"/>
      <c r="V138" s="113"/>
      <c r="W138" s="113"/>
      <c r="X138" s="113"/>
      <c r="Y138" s="113"/>
    </row>
    <row r="139" spans="17:25" x14ac:dyDescent="0.25">
      <c r="Q139" s="113"/>
      <c r="R139" s="113"/>
      <c r="S139" s="113"/>
      <c r="T139" s="113"/>
      <c r="U139" s="113"/>
      <c r="V139" s="113"/>
      <c r="W139" s="113"/>
      <c r="X139" s="113"/>
      <c r="Y139" s="113"/>
    </row>
    <row r="140" spans="17:25" x14ac:dyDescent="0.25">
      <c r="Q140" s="113"/>
      <c r="R140" s="113"/>
      <c r="S140" s="113"/>
      <c r="T140" s="113"/>
      <c r="U140" s="113"/>
      <c r="V140" s="113"/>
      <c r="W140" s="113"/>
      <c r="X140" s="113"/>
      <c r="Y140" s="113"/>
    </row>
    <row r="141" spans="17:25" x14ac:dyDescent="0.25">
      <c r="Q141" s="113"/>
      <c r="R141" s="113"/>
      <c r="S141" s="113"/>
      <c r="T141" s="113"/>
      <c r="U141" s="113"/>
      <c r="V141" s="113"/>
      <c r="W141" s="113"/>
      <c r="X141" s="113"/>
      <c r="Y141" s="113"/>
    </row>
    <row r="142" spans="17:25" x14ac:dyDescent="0.25">
      <c r="Q142" s="113"/>
      <c r="R142" s="113"/>
      <c r="S142" s="113"/>
      <c r="T142" s="113"/>
      <c r="U142" s="113"/>
      <c r="V142" s="113"/>
      <c r="W142" s="113"/>
      <c r="X142" s="113"/>
      <c r="Y142" s="113"/>
    </row>
    <row r="143" spans="17:25" x14ac:dyDescent="0.25">
      <c r="Q143" s="113"/>
      <c r="R143" s="113"/>
      <c r="S143" s="113"/>
      <c r="T143" s="113"/>
      <c r="U143" s="113"/>
      <c r="V143" s="113"/>
      <c r="W143" s="113"/>
      <c r="X143" s="113"/>
      <c r="Y143" s="113"/>
    </row>
    <row r="144" spans="17:25" x14ac:dyDescent="0.25">
      <c r="Q144" s="113"/>
      <c r="R144" s="113"/>
      <c r="S144" s="113"/>
      <c r="T144" s="113"/>
      <c r="U144" s="113"/>
      <c r="V144" s="113"/>
      <c r="W144" s="113"/>
      <c r="X144" s="113"/>
      <c r="Y144" s="113"/>
    </row>
    <row r="145" spans="17:25" x14ac:dyDescent="0.25">
      <c r="Q145" s="113"/>
      <c r="R145" s="113"/>
      <c r="S145" s="113"/>
      <c r="T145" s="113"/>
      <c r="U145" s="113"/>
      <c r="V145" s="113"/>
      <c r="W145" s="113"/>
      <c r="X145" s="113"/>
      <c r="Y145" s="113"/>
    </row>
    <row r="146" spans="17:25" x14ac:dyDescent="0.25">
      <c r="Q146" s="113"/>
      <c r="R146" s="113"/>
      <c r="S146" s="113"/>
      <c r="T146" s="113"/>
      <c r="U146" s="113"/>
      <c r="V146" s="113"/>
      <c r="W146" s="113"/>
      <c r="X146" s="113"/>
      <c r="Y146" s="113"/>
    </row>
    <row r="147" spans="17:25" x14ac:dyDescent="0.25">
      <c r="Q147" s="113"/>
      <c r="R147" s="113"/>
      <c r="S147" s="113"/>
      <c r="T147" s="113"/>
      <c r="U147" s="113"/>
      <c r="V147" s="113"/>
      <c r="W147" s="113"/>
      <c r="X147" s="113"/>
      <c r="Y147" s="113"/>
    </row>
    <row r="148" spans="17:25" x14ac:dyDescent="0.25">
      <c r="Q148" s="113"/>
      <c r="R148" s="113"/>
      <c r="S148" s="113"/>
      <c r="T148" s="113"/>
      <c r="U148" s="113"/>
      <c r="V148" s="113"/>
      <c r="W148" s="113"/>
      <c r="X148" s="113"/>
      <c r="Y148" s="113"/>
    </row>
    <row r="149" spans="17:25" x14ac:dyDescent="0.25">
      <c r="Q149" s="113"/>
      <c r="R149" s="113"/>
      <c r="S149" s="113"/>
      <c r="T149" s="113"/>
      <c r="U149" s="113"/>
      <c r="V149" s="113"/>
      <c r="W149" s="113"/>
      <c r="X149" s="113"/>
      <c r="Y149" s="113"/>
    </row>
    <row r="150" spans="17:25" x14ac:dyDescent="0.25">
      <c r="Q150" s="113"/>
      <c r="R150" s="113"/>
      <c r="S150" s="113"/>
      <c r="T150" s="113"/>
      <c r="U150" s="113"/>
      <c r="V150" s="113"/>
      <c r="W150" s="113"/>
      <c r="X150" s="113"/>
      <c r="Y150" s="113"/>
    </row>
    <row r="151" spans="17:25" x14ac:dyDescent="0.25">
      <c r="Q151" s="113"/>
      <c r="R151" s="113"/>
      <c r="S151" s="113"/>
      <c r="T151" s="113"/>
      <c r="U151" s="113"/>
      <c r="V151" s="113"/>
      <c r="W151" s="113"/>
      <c r="X151" s="113"/>
      <c r="Y151" s="113"/>
    </row>
    <row r="152" spans="17:25" x14ac:dyDescent="0.25">
      <c r="Q152" s="113"/>
      <c r="R152" s="113"/>
      <c r="S152" s="113"/>
      <c r="T152" s="113"/>
      <c r="U152" s="113"/>
      <c r="V152" s="113"/>
      <c r="W152" s="113"/>
      <c r="X152" s="113"/>
      <c r="Y152" s="113"/>
    </row>
    <row r="153" spans="17:25" x14ac:dyDescent="0.25">
      <c r="Q153" s="113"/>
      <c r="R153" s="113"/>
      <c r="S153" s="113"/>
      <c r="T153" s="113"/>
      <c r="U153" s="113"/>
      <c r="V153" s="113"/>
      <c r="W153" s="113"/>
      <c r="X153" s="113"/>
      <c r="Y153" s="113"/>
    </row>
    <row r="154" spans="17:25" x14ac:dyDescent="0.25">
      <c r="Q154" s="113"/>
      <c r="R154" s="113"/>
      <c r="S154" s="113"/>
      <c r="T154" s="113"/>
      <c r="U154" s="113"/>
      <c r="V154" s="113"/>
      <c r="W154" s="113"/>
      <c r="X154" s="113"/>
      <c r="Y154" s="113"/>
    </row>
    <row r="155" spans="17:25" x14ac:dyDescent="0.25">
      <c r="Q155" s="113"/>
      <c r="R155" s="113"/>
      <c r="S155" s="113"/>
      <c r="T155" s="113"/>
      <c r="U155" s="113"/>
      <c r="V155" s="113"/>
      <c r="W155" s="113"/>
      <c r="X155" s="113"/>
      <c r="Y155" s="113"/>
    </row>
    <row r="156" spans="17:25" x14ac:dyDescent="0.25">
      <c r="Q156" s="113"/>
      <c r="R156" s="113"/>
      <c r="S156" s="113"/>
      <c r="T156" s="113"/>
      <c r="U156" s="113"/>
      <c r="V156" s="113"/>
      <c r="W156" s="113"/>
      <c r="X156" s="113"/>
      <c r="Y156" s="113"/>
    </row>
    <row r="157" spans="17:25" x14ac:dyDescent="0.25">
      <c r="Q157" s="113"/>
      <c r="R157" s="113"/>
      <c r="S157" s="113"/>
      <c r="T157" s="113"/>
      <c r="U157" s="113"/>
      <c r="V157" s="113"/>
      <c r="W157" s="113"/>
      <c r="X157" s="113"/>
      <c r="Y157" s="113"/>
    </row>
    <row r="158" spans="17:25" x14ac:dyDescent="0.25">
      <c r="Q158" s="113"/>
      <c r="R158" s="113"/>
      <c r="S158" s="113"/>
      <c r="T158" s="113"/>
      <c r="U158" s="113"/>
      <c r="V158" s="113"/>
      <c r="W158" s="113"/>
      <c r="X158" s="113"/>
      <c r="Y158" s="113"/>
    </row>
    <row r="159" spans="17:25" x14ac:dyDescent="0.25">
      <c r="Q159" s="113"/>
      <c r="R159" s="113"/>
      <c r="S159" s="113"/>
      <c r="T159" s="113"/>
      <c r="U159" s="113"/>
      <c r="V159" s="113"/>
      <c r="W159" s="113"/>
      <c r="X159" s="113"/>
      <c r="Y159" s="113"/>
    </row>
    <row r="160" spans="17:25" x14ac:dyDescent="0.25">
      <c r="Q160" s="113"/>
      <c r="R160" s="113"/>
      <c r="S160" s="113"/>
      <c r="T160" s="113"/>
      <c r="U160" s="113"/>
      <c r="V160" s="113"/>
      <c r="W160" s="113"/>
      <c r="X160" s="113"/>
      <c r="Y160" s="113"/>
    </row>
    <row r="161" spans="17:25" x14ac:dyDescent="0.25">
      <c r="Q161" s="113"/>
      <c r="R161" s="113"/>
      <c r="S161" s="113"/>
      <c r="T161" s="113"/>
      <c r="U161" s="113"/>
      <c r="V161" s="113"/>
      <c r="W161" s="113"/>
      <c r="X161" s="113"/>
      <c r="Y161" s="113"/>
    </row>
    <row r="162" spans="17:25" x14ac:dyDescent="0.25">
      <c r="Q162" s="113"/>
      <c r="R162" s="113"/>
      <c r="S162" s="113"/>
      <c r="T162" s="113"/>
      <c r="U162" s="113"/>
      <c r="V162" s="113"/>
      <c r="W162" s="113"/>
      <c r="X162" s="113"/>
      <c r="Y162" s="113"/>
    </row>
    <row r="163" spans="17:25" x14ac:dyDescent="0.25">
      <c r="Q163" s="113"/>
      <c r="R163" s="113"/>
      <c r="S163" s="113"/>
      <c r="T163" s="113"/>
      <c r="U163" s="113"/>
      <c r="V163" s="113"/>
      <c r="W163" s="113"/>
      <c r="X163" s="113"/>
      <c r="Y163" s="113"/>
    </row>
    <row r="164" spans="17:25" x14ac:dyDescent="0.25">
      <c r="Q164" s="113"/>
      <c r="R164" s="113"/>
      <c r="S164" s="113"/>
      <c r="T164" s="113"/>
      <c r="U164" s="113"/>
      <c r="V164" s="113"/>
      <c r="W164" s="113"/>
      <c r="X164" s="113"/>
      <c r="Y164" s="113"/>
    </row>
    <row r="165" spans="17:25" x14ac:dyDescent="0.25">
      <c r="Q165" s="113"/>
      <c r="R165" s="113"/>
      <c r="S165" s="113"/>
      <c r="T165" s="113"/>
      <c r="U165" s="113"/>
      <c r="V165" s="113"/>
      <c r="W165" s="113"/>
      <c r="X165" s="113"/>
      <c r="Y165" s="113"/>
    </row>
    <row r="166" spans="17:25" x14ac:dyDescent="0.25">
      <c r="Q166" s="113"/>
      <c r="R166" s="113"/>
      <c r="S166" s="113"/>
      <c r="T166" s="113"/>
      <c r="U166" s="113"/>
      <c r="V166" s="113"/>
      <c r="W166" s="113"/>
      <c r="X166" s="113"/>
      <c r="Y166" s="113"/>
    </row>
    <row r="167" spans="17:25" x14ac:dyDescent="0.25">
      <c r="Q167" s="113"/>
      <c r="R167" s="113"/>
      <c r="S167" s="113"/>
      <c r="T167" s="113"/>
      <c r="U167" s="113"/>
      <c r="V167" s="113"/>
      <c r="W167" s="113"/>
      <c r="X167" s="113"/>
      <c r="Y167" s="113"/>
    </row>
    <row r="168" spans="17:25" x14ac:dyDescent="0.25">
      <c r="Q168" s="113"/>
      <c r="R168" s="113"/>
      <c r="S168" s="113"/>
      <c r="T168" s="113"/>
      <c r="U168" s="113"/>
      <c r="V168" s="113"/>
      <c r="W168" s="113"/>
      <c r="X168" s="113"/>
      <c r="Y168" s="113"/>
    </row>
    <row r="169" spans="17:25" x14ac:dyDescent="0.25">
      <c r="Q169" s="113"/>
      <c r="R169" s="113"/>
      <c r="S169" s="113"/>
      <c r="T169" s="113"/>
      <c r="U169" s="113"/>
      <c r="V169" s="113"/>
      <c r="W169" s="113"/>
      <c r="X169" s="113"/>
      <c r="Y169" s="113"/>
    </row>
    <row r="170" spans="17:25" x14ac:dyDescent="0.25">
      <c r="Q170" s="113"/>
      <c r="R170" s="113"/>
      <c r="S170" s="113"/>
      <c r="T170" s="113"/>
      <c r="U170" s="113"/>
      <c r="V170" s="113"/>
      <c r="W170" s="113"/>
      <c r="X170" s="113"/>
      <c r="Y170" s="113"/>
    </row>
    <row r="171" spans="17:25" x14ac:dyDescent="0.25">
      <c r="Q171" s="113"/>
      <c r="R171" s="113"/>
      <c r="S171" s="113"/>
      <c r="T171" s="113"/>
      <c r="U171" s="113"/>
      <c r="V171" s="113"/>
      <c r="W171" s="113"/>
      <c r="X171" s="113"/>
      <c r="Y171" s="113"/>
    </row>
    <row r="172" spans="17:25" x14ac:dyDescent="0.25">
      <c r="Q172" s="113"/>
      <c r="R172" s="113"/>
      <c r="S172" s="113"/>
      <c r="T172" s="113"/>
      <c r="U172" s="113"/>
      <c r="V172" s="113"/>
      <c r="W172" s="113"/>
      <c r="X172" s="113"/>
      <c r="Y172" s="113"/>
    </row>
    <row r="173" spans="17:25" x14ac:dyDescent="0.25">
      <c r="Q173" s="113"/>
      <c r="R173" s="113"/>
      <c r="S173" s="113"/>
      <c r="T173" s="113"/>
      <c r="U173" s="113"/>
      <c r="V173" s="113"/>
      <c r="W173" s="113"/>
      <c r="X173" s="113"/>
      <c r="Y173" s="113"/>
    </row>
    <row r="174" spans="17:25" x14ac:dyDescent="0.25">
      <c r="Q174" s="113"/>
      <c r="R174" s="113"/>
      <c r="S174" s="113"/>
      <c r="T174" s="113"/>
      <c r="U174" s="113"/>
      <c r="V174" s="113"/>
      <c r="W174" s="113"/>
      <c r="X174" s="113"/>
      <c r="Y174" s="113"/>
    </row>
    <row r="175" spans="17:25" x14ac:dyDescent="0.25">
      <c r="Q175" s="113"/>
      <c r="R175" s="113"/>
      <c r="S175" s="113"/>
      <c r="T175" s="113"/>
      <c r="U175" s="113"/>
      <c r="V175" s="113"/>
      <c r="W175" s="113"/>
      <c r="X175" s="113"/>
      <c r="Y175" s="113"/>
    </row>
    <row r="176" spans="17:25" x14ac:dyDescent="0.25">
      <c r="Q176" s="113"/>
      <c r="R176" s="113"/>
      <c r="S176" s="113"/>
      <c r="T176" s="113"/>
      <c r="U176" s="113"/>
      <c r="V176" s="113"/>
      <c r="W176" s="113"/>
      <c r="X176" s="113"/>
      <c r="Y176" s="113"/>
    </row>
    <row r="177" spans="17:25" x14ac:dyDescent="0.25">
      <c r="Q177" s="113"/>
      <c r="R177" s="113"/>
      <c r="S177" s="113"/>
      <c r="T177" s="113"/>
      <c r="U177" s="113"/>
      <c r="V177" s="113"/>
      <c r="W177" s="113"/>
      <c r="X177" s="113"/>
      <c r="Y177" s="113"/>
    </row>
    <row r="178" spans="17:25" x14ac:dyDescent="0.25">
      <c r="Q178" s="113"/>
      <c r="R178" s="113"/>
      <c r="S178" s="113"/>
      <c r="T178" s="113"/>
      <c r="U178" s="113"/>
      <c r="V178" s="113"/>
      <c r="W178" s="113"/>
      <c r="X178" s="113"/>
      <c r="Y178" s="113"/>
    </row>
    <row r="179" spans="17:25" x14ac:dyDescent="0.25">
      <c r="Q179" s="113"/>
      <c r="R179" s="113"/>
      <c r="S179" s="113"/>
      <c r="T179" s="113"/>
      <c r="U179" s="113"/>
      <c r="V179" s="113"/>
      <c r="W179" s="113"/>
      <c r="X179" s="113"/>
      <c r="Y179" s="113"/>
    </row>
    <row r="180" spans="17:25" x14ac:dyDescent="0.25">
      <c r="Q180" s="113"/>
      <c r="R180" s="113"/>
      <c r="S180" s="113"/>
      <c r="T180" s="113"/>
      <c r="U180" s="113"/>
      <c r="V180" s="113"/>
      <c r="W180" s="113"/>
      <c r="X180" s="113"/>
      <c r="Y180" s="113"/>
    </row>
    <row r="181" spans="17:25" x14ac:dyDescent="0.25">
      <c r="Q181" s="113"/>
      <c r="R181" s="113"/>
      <c r="S181" s="113"/>
      <c r="T181" s="113"/>
      <c r="U181" s="113"/>
      <c r="V181" s="113"/>
      <c r="W181" s="113"/>
      <c r="X181" s="113"/>
      <c r="Y181" s="113"/>
    </row>
    <row r="182" spans="17:25" x14ac:dyDescent="0.25">
      <c r="Q182" s="113"/>
      <c r="R182" s="113"/>
      <c r="S182" s="113"/>
      <c r="T182" s="113"/>
      <c r="U182" s="113"/>
      <c r="V182" s="113"/>
      <c r="W182" s="113"/>
      <c r="X182" s="113"/>
      <c r="Y182" s="113"/>
    </row>
  </sheetData>
  <mergeCells count="351">
    <mergeCell ref="B1:C1"/>
    <mergeCell ref="E1:AB1"/>
    <mergeCell ref="K2:L2"/>
    <mergeCell ref="A3:A114"/>
    <mergeCell ref="B3:B114"/>
    <mergeCell ref="C3:C10"/>
    <mergeCell ref="D3:D4"/>
    <mergeCell ref="E3:E4"/>
    <mergeCell ref="F3:F4"/>
    <mergeCell ref="G3:G4"/>
    <mergeCell ref="D7:D8"/>
    <mergeCell ref="E7:E8"/>
    <mergeCell ref="F7:F8"/>
    <mergeCell ref="G7:G8"/>
    <mergeCell ref="H7:H8"/>
    <mergeCell ref="Y3:Y4"/>
    <mergeCell ref="Z3:Z32"/>
    <mergeCell ref="AA3:AA10"/>
    <mergeCell ref="AB3:AB114"/>
    <mergeCell ref="D5:D6"/>
    <mergeCell ref="E5:E6"/>
    <mergeCell ref="F5:F6"/>
    <mergeCell ref="G5:G6"/>
    <mergeCell ref="H5:H6"/>
    <mergeCell ref="I5:I6"/>
    <mergeCell ref="H3:H4"/>
    <mergeCell ref="I3:I4"/>
    <mergeCell ref="J3:J4"/>
    <mergeCell ref="V3:V4"/>
    <mergeCell ref="W3:W4"/>
    <mergeCell ref="X3:X4"/>
    <mergeCell ref="I7:I8"/>
    <mergeCell ref="J7:J8"/>
    <mergeCell ref="V7:V8"/>
    <mergeCell ref="W7:W8"/>
    <mergeCell ref="X7:X8"/>
    <mergeCell ref="Y7:Y8"/>
    <mergeCell ref="J5:J6"/>
    <mergeCell ref="V5:V6"/>
    <mergeCell ref="W5:W6"/>
    <mergeCell ref="X5:X6"/>
    <mergeCell ref="Y5:Y6"/>
    <mergeCell ref="J9:J10"/>
    <mergeCell ref="V9:V10"/>
    <mergeCell ref="W9:W10"/>
    <mergeCell ref="X9:X10"/>
    <mergeCell ref="Y9:Y10"/>
    <mergeCell ref="C11:C20"/>
    <mergeCell ref="D11:D12"/>
    <mergeCell ref="E11:E12"/>
    <mergeCell ref="F11:F12"/>
    <mergeCell ref="G11:G12"/>
    <mergeCell ref="D9:D10"/>
    <mergeCell ref="E9:E10"/>
    <mergeCell ref="F9:F10"/>
    <mergeCell ref="G9:G10"/>
    <mergeCell ref="G15:G16"/>
    <mergeCell ref="D19:D20"/>
    <mergeCell ref="E19:E20"/>
    <mergeCell ref="F19:F20"/>
    <mergeCell ref="G19:G20"/>
    <mergeCell ref="H9:H10"/>
    <mergeCell ref="I9:I10"/>
    <mergeCell ref="Y11:Y12"/>
    <mergeCell ref="AA11:AA20"/>
    <mergeCell ref="D13:D14"/>
    <mergeCell ref="E13:E14"/>
    <mergeCell ref="F13:F14"/>
    <mergeCell ref="G13:G14"/>
    <mergeCell ref="H13:H14"/>
    <mergeCell ref="I13:I14"/>
    <mergeCell ref="J13:J14"/>
    <mergeCell ref="V13:V14"/>
    <mergeCell ref="H11:H12"/>
    <mergeCell ref="I11:I12"/>
    <mergeCell ref="J11:J12"/>
    <mergeCell ref="V11:V12"/>
    <mergeCell ref="W11:W12"/>
    <mergeCell ref="X11:X12"/>
    <mergeCell ref="W13:W14"/>
    <mergeCell ref="X13:X14"/>
    <mergeCell ref="Y13:Y14"/>
    <mergeCell ref="D15:D16"/>
    <mergeCell ref="E15:E16"/>
    <mergeCell ref="F15:F16"/>
    <mergeCell ref="H19:H20"/>
    <mergeCell ref="V15:V16"/>
    <mergeCell ref="I19:I20"/>
    <mergeCell ref="J19:J20"/>
    <mergeCell ref="V19:V20"/>
    <mergeCell ref="W15:W16"/>
    <mergeCell ref="X15:X16"/>
    <mergeCell ref="Y15:Y16"/>
    <mergeCell ref="D17:D18"/>
    <mergeCell ref="E17:E18"/>
    <mergeCell ref="F17:F18"/>
    <mergeCell ref="G17:G18"/>
    <mergeCell ref="H17:H18"/>
    <mergeCell ref="I17:I18"/>
    <mergeCell ref="H15:H16"/>
    <mergeCell ref="I15:I16"/>
    <mergeCell ref="J15:J16"/>
    <mergeCell ref="W19:W20"/>
    <mergeCell ref="X19:X20"/>
    <mergeCell ref="Y19:Y20"/>
    <mergeCell ref="J17:J18"/>
    <mergeCell ref="V17:V18"/>
    <mergeCell ref="W17:W18"/>
    <mergeCell ref="X17:X18"/>
    <mergeCell ref="Y17:Y18"/>
    <mergeCell ref="AA21:AA28"/>
    <mergeCell ref="X23:X24"/>
    <mergeCell ref="Y23:Y24"/>
    <mergeCell ref="X25:X26"/>
    <mergeCell ref="Y25:Y26"/>
    <mergeCell ref="X27:X28"/>
    <mergeCell ref="Y27:Y28"/>
    <mergeCell ref="D23:D24"/>
    <mergeCell ref="E23:E24"/>
    <mergeCell ref="F23:F24"/>
    <mergeCell ref="G23:G24"/>
    <mergeCell ref="H23:H24"/>
    <mergeCell ref="I23:I24"/>
    <mergeCell ref="J23:J24"/>
    <mergeCell ref="V23:V24"/>
    <mergeCell ref="W23:W24"/>
    <mergeCell ref="V21:V22"/>
    <mergeCell ref="W21:W22"/>
    <mergeCell ref="X21:X22"/>
    <mergeCell ref="Y21:Y22"/>
    <mergeCell ref="D21:D22"/>
    <mergeCell ref="E21:E22"/>
    <mergeCell ref="F21:F22"/>
    <mergeCell ref="G21:G22"/>
    <mergeCell ref="H21:H22"/>
    <mergeCell ref="V25:V26"/>
    <mergeCell ref="W25:W26"/>
    <mergeCell ref="E27:E28"/>
    <mergeCell ref="F27:F28"/>
    <mergeCell ref="G27:G28"/>
    <mergeCell ref="H27:H28"/>
    <mergeCell ref="I27:I28"/>
    <mergeCell ref="J27:J28"/>
    <mergeCell ref="V27:V28"/>
    <mergeCell ref="W27:W28"/>
    <mergeCell ref="C29:C32"/>
    <mergeCell ref="D29:D30"/>
    <mergeCell ref="E29:E30"/>
    <mergeCell ref="F29:F30"/>
    <mergeCell ref="G29:G30"/>
    <mergeCell ref="H29:H30"/>
    <mergeCell ref="I29:I30"/>
    <mergeCell ref="C21:C28"/>
    <mergeCell ref="J29:J30"/>
    <mergeCell ref="D31:D32"/>
    <mergeCell ref="E31:E32"/>
    <mergeCell ref="F31:F32"/>
    <mergeCell ref="G31:G32"/>
    <mergeCell ref="H31:H32"/>
    <mergeCell ref="I31:I32"/>
    <mergeCell ref="D25:D28"/>
    <mergeCell ref="E25:E26"/>
    <mergeCell ref="F25:F26"/>
    <mergeCell ref="G25:G26"/>
    <mergeCell ref="H25:H26"/>
    <mergeCell ref="I25:I26"/>
    <mergeCell ref="J25:J26"/>
    <mergeCell ref="I21:I22"/>
    <mergeCell ref="J21:J22"/>
    <mergeCell ref="V29:V30"/>
    <mergeCell ref="W29:W30"/>
    <mergeCell ref="X29:X30"/>
    <mergeCell ref="Y29:Y30"/>
    <mergeCell ref="AA29:AA32"/>
    <mergeCell ref="J31:J32"/>
    <mergeCell ref="V31:V32"/>
    <mergeCell ref="W31:W32"/>
    <mergeCell ref="X31:X32"/>
    <mergeCell ref="Y31:Y32"/>
    <mergeCell ref="C33:C58"/>
    <mergeCell ref="D33:D40"/>
    <mergeCell ref="E33:E40"/>
    <mergeCell ref="F33:F40"/>
    <mergeCell ref="G33:G40"/>
    <mergeCell ref="H33:H40"/>
    <mergeCell ref="I33:I40"/>
    <mergeCell ref="J33:J34"/>
    <mergeCell ref="V33:V40"/>
    <mergeCell ref="I41:I46"/>
    <mergeCell ref="D47:D52"/>
    <mergeCell ref="E47:E52"/>
    <mergeCell ref="F47:F52"/>
    <mergeCell ref="G47:G48"/>
    <mergeCell ref="H47:H48"/>
    <mergeCell ref="I47:I52"/>
    <mergeCell ref="D41:D46"/>
    <mergeCell ref="E41:E46"/>
    <mergeCell ref="F41:F46"/>
    <mergeCell ref="G41:G46"/>
    <mergeCell ref="H41:H46"/>
    <mergeCell ref="G49:G50"/>
    <mergeCell ref="H49:H50"/>
    <mergeCell ref="G51:G52"/>
    <mergeCell ref="W33:W40"/>
    <mergeCell ref="X33:X40"/>
    <mergeCell ref="Y33:Y40"/>
    <mergeCell ref="Z33:Z40"/>
    <mergeCell ref="AA33:AA40"/>
    <mergeCell ref="J35:J36"/>
    <mergeCell ref="J37:J38"/>
    <mergeCell ref="J39:J40"/>
    <mergeCell ref="Y47:Y52"/>
    <mergeCell ref="Z47:Z52"/>
    <mergeCell ref="AA47:AA52"/>
    <mergeCell ref="AA41:AA46"/>
    <mergeCell ref="J43:J44"/>
    <mergeCell ref="J45:J46"/>
    <mergeCell ref="J47:J48"/>
    <mergeCell ref="J41:J42"/>
    <mergeCell ref="V41:V46"/>
    <mergeCell ref="W41:W46"/>
    <mergeCell ref="X41:X46"/>
    <mergeCell ref="Y41:Y46"/>
    <mergeCell ref="Z41:Z46"/>
    <mergeCell ref="J49:J50"/>
    <mergeCell ref="H51:H52"/>
    <mergeCell ref="J51:J52"/>
    <mergeCell ref="V47:V52"/>
    <mergeCell ref="W47:W52"/>
    <mergeCell ref="X47:X52"/>
    <mergeCell ref="AA53:AA58"/>
    <mergeCell ref="J55:J56"/>
    <mergeCell ref="J57:J58"/>
    <mergeCell ref="C59:C76"/>
    <mergeCell ref="D59:D68"/>
    <mergeCell ref="E59:E68"/>
    <mergeCell ref="F59:F68"/>
    <mergeCell ref="G59:G68"/>
    <mergeCell ref="H59:H68"/>
    <mergeCell ref="I59:I68"/>
    <mergeCell ref="J53:J54"/>
    <mergeCell ref="V53:V58"/>
    <mergeCell ref="W53:W58"/>
    <mergeCell ref="X53:X58"/>
    <mergeCell ref="Y53:Y58"/>
    <mergeCell ref="Z53:Z58"/>
    <mergeCell ref="D53:D58"/>
    <mergeCell ref="E53:E58"/>
    <mergeCell ref="F53:F58"/>
    <mergeCell ref="G53:G58"/>
    <mergeCell ref="H53:H58"/>
    <mergeCell ref="I53:I58"/>
    <mergeCell ref="AA59:AA76"/>
    <mergeCell ref="J61:J62"/>
    <mergeCell ref="J63:J64"/>
    <mergeCell ref="J65:J66"/>
    <mergeCell ref="J67:J68"/>
    <mergeCell ref="D69:D76"/>
    <mergeCell ref="E69:E76"/>
    <mergeCell ref="F69:F76"/>
    <mergeCell ref="G69:G76"/>
    <mergeCell ref="H69:H76"/>
    <mergeCell ref="J59:J60"/>
    <mergeCell ref="V59:V68"/>
    <mergeCell ref="W59:W68"/>
    <mergeCell ref="X59:X68"/>
    <mergeCell ref="Y59:Y68"/>
    <mergeCell ref="Z59:Z80"/>
    <mergeCell ref="I69:I76"/>
    <mergeCell ref="J69:J70"/>
    <mergeCell ref="V69:V76"/>
    <mergeCell ref="W69:W76"/>
    <mergeCell ref="X69:X76"/>
    <mergeCell ref="Y69:Y76"/>
    <mergeCell ref="J71:J72"/>
    <mergeCell ref="J73:J74"/>
    <mergeCell ref="J75:J76"/>
    <mergeCell ref="AA77:AA80"/>
    <mergeCell ref="J79:J80"/>
    <mergeCell ref="C81:C106"/>
    <mergeCell ref="D81:D106"/>
    <mergeCell ref="E81:E88"/>
    <mergeCell ref="F81:F88"/>
    <mergeCell ref="G81:G88"/>
    <mergeCell ref="H81:H88"/>
    <mergeCell ref="I81:I88"/>
    <mergeCell ref="J81:J82"/>
    <mergeCell ref="I77:I80"/>
    <mergeCell ref="J77:J78"/>
    <mergeCell ref="V77:V80"/>
    <mergeCell ref="W77:W80"/>
    <mergeCell ref="X77:X80"/>
    <mergeCell ref="Y77:Y80"/>
    <mergeCell ref="C77:C80"/>
    <mergeCell ref="D77:D80"/>
    <mergeCell ref="E77:E80"/>
    <mergeCell ref="F77:F80"/>
    <mergeCell ref="G77:G80"/>
    <mergeCell ref="H77:H80"/>
    <mergeCell ref="V81:V88"/>
    <mergeCell ref="W81:W88"/>
    <mergeCell ref="X81:X88"/>
    <mergeCell ref="Y81:Y88"/>
    <mergeCell ref="Z81:Z114"/>
    <mergeCell ref="AA81:AA114"/>
    <mergeCell ref="V89:V98"/>
    <mergeCell ref="W89:W98"/>
    <mergeCell ref="X89:X98"/>
    <mergeCell ref="Y89:Y98"/>
    <mergeCell ref="J83:J84"/>
    <mergeCell ref="J85:J86"/>
    <mergeCell ref="J87:J88"/>
    <mergeCell ref="E89:E98"/>
    <mergeCell ref="F89:F98"/>
    <mergeCell ref="G89:G98"/>
    <mergeCell ref="H89:H98"/>
    <mergeCell ref="I89:I98"/>
    <mergeCell ref="J89:J90"/>
    <mergeCell ref="J91:J92"/>
    <mergeCell ref="Y99:Y106"/>
    <mergeCell ref="J101:J102"/>
    <mergeCell ref="J103:J104"/>
    <mergeCell ref="J105:J106"/>
    <mergeCell ref="J93:J94"/>
    <mergeCell ref="J95:J96"/>
    <mergeCell ref="J97:J98"/>
    <mergeCell ref="E99:E106"/>
    <mergeCell ref="F99:F106"/>
    <mergeCell ref="G99:G106"/>
    <mergeCell ref="H99:H106"/>
    <mergeCell ref="I99:I106"/>
    <mergeCell ref="J99:J100"/>
    <mergeCell ref="C107:C114"/>
    <mergeCell ref="D107:D114"/>
    <mergeCell ref="E107:E114"/>
    <mergeCell ref="F107:F114"/>
    <mergeCell ref="G107:G114"/>
    <mergeCell ref="H107:H114"/>
    <mergeCell ref="V99:V106"/>
    <mergeCell ref="W99:W106"/>
    <mergeCell ref="X99:X106"/>
    <mergeCell ref="Q119:U119"/>
    <mergeCell ref="I107:I114"/>
    <mergeCell ref="J107:J108"/>
    <mergeCell ref="V107:V114"/>
    <mergeCell ref="W107:W114"/>
    <mergeCell ref="X107:X114"/>
    <mergeCell ref="Y107:Y114"/>
    <mergeCell ref="J109:J110"/>
    <mergeCell ref="J111:J112"/>
    <mergeCell ref="J113:J114"/>
  </mergeCells>
  <conditionalFormatting sqref="Q121:T121">
    <cfRule type="iconSet" priority="1">
      <iconSet iconSet="3Symbols">
        <cfvo type="percent" val="0"/>
        <cfvo type="percent" val="33"/>
        <cfvo type="percent" val="67"/>
      </iconSet>
    </cfRule>
  </conditionalFormatting>
  <pageMargins left="0.70866141732283472" right="0.70866141732283472" top="0.74803149606299213" bottom="0.74803149606299213" header="0.31496062992125984" footer="0.31496062992125984"/>
  <pageSetup scale="4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B182"/>
  <sheetViews>
    <sheetView topLeftCell="F70" zoomScale="80" zoomScaleNormal="80" workbookViewId="0">
      <selection activeCell="R71" activeCellId="3" sqref="R65 R67 R69 R71"/>
    </sheetView>
  </sheetViews>
  <sheetFormatPr baseColWidth="10" defaultColWidth="11.42578125" defaultRowHeight="16.5" x14ac:dyDescent="0.3"/>
  <cols>
    <col min="1" max="1" width="18.5703125" style="117" customWidth="1"/>
    <col min="2" max="2" width="17.42578125" style="117" customWidth="1"/>
    <col min="3" max="3" width="17.140625" style="117" customWidth="1"/>
    <col min="4" max="4" width="18.42578125" style="117" customWidth="1"/>
    <col min="5" max="5" width="15.85546875" style="117" customWidth="1"/>
    <col min="6" max="6" width="11" style="117" customWidth="1"/>
    <col min="7" max="7" width="24" style="117" customWidth="1"/>
    <col min="8" max="8" width="23" style="117" customWidth="1"/>
    <col min="9" max="9" width="14.5703125" style="117" customWidth="1"/>
    <col min="10" max="10" width="43.42578125" style="117" customWidth="1"/>
    <col min="11" max="11" width="8.85546875" style="117" customWidth="1"/>
    <col min="12" max="12" width="6.5703125" style="117" customWidth="1"/>
    <col min="13" max="16" width="8.5703125" style="117" bestFit="1" customWidth="1"/>
    <col min="17" max="20" width="13.7109375" style="8" customWidth="1"/>
    <col min="21" max="21" width="13.5703125" style="8" customWidth="1"/>
    <col min="22" max="25" width="10" style="8" customWidth="1"/>
    <col min="26" max="26" width="11.42578125" style="117" customWidth="1"/>
    <col min="27" max="27" width="14.28515625" style="117" customWidth="1"/>
    <col min="28" max="28" width="20.42578125" style="117" customWidth="1"/>
    <col min="29" max="16384" width="11.42578125" style="117"/>
  </cols>
  <sheetData>
    <row r="1" spans="1:28" ht="29.25" customHeight="1" x14ac:dyDescent="0.3">
      <c r="A1" s="134" t="s">
        <v>1</v>
      </c>
      <c r="B1" s="714" t="s">
        <v>2</v>
      </c>
      <c r="C1" s="715"/>
      <c r="D1" s="133" t="s">
        <v>147</v>
      </c>
      <c r="E1" s="675">
        <v>2023</v>
      </c>
      <c r="F1" s="676"/>
      <c r="G1" s="676"/>
      <c r="H1" s="676"/>
      <c r="I1" s="676"/>
      <c r="J1" s="676"/>
      <c r="K1" s="676"/>
      <c r="L1" s="676"/>
      <c r="M1" s="676"/>
      <c r="N1" s="676"/>
      <c r="O1" s="676"/>
      <c r="P1" s="676"/>
      <c r="Q1" s="676"/>
      <c r="R1" s="676"/>
      <c r="S1" s="676"/>
      <c r="T1" s="676"/>
      <c r="U1" s="676"/>
      <c r="V1" s="676"/>
      <c r="W1" s="676"/>
      <c r="X1" s="676"/>
      <c r="Y1" s="676"/>
      <c r="Z1" s="676"/>
      <c r="AA1" s="676"/>
      <c r="AB1" s="676"/>
    </row>
    <row r="2" spans="1:28" ht="45.75" customHeight="1" x14ac:dyDescent="0.3">
      <c r="A2" s="132" t="s">
        <v>4</v>
      </c>
      <c r="B2" s="131" t="s">
        <v>5</v>
      </c>
      <c r="C2" s="131" t="s">
        <v>286</v>
      </c>
      <c r="D2" s="130" t="s">
        <v>7</v>
      </c>
      <c r="E2" s="129" t="s">
        <v>8</v>
      </c>
      <c r="F2" s="28" t="s">
        <v>288</v>
      </c>
      <c r="G2" s="128" t="s">
        <v>10</v>
      </c>
      <c r="H2" s="128" t="s">
        <v>11</v>
      </c>
      <c r="I2" s="127" t="s">
        <v>12</v>
      </c>
      <c r="J2" s="126" t="s">
        <v>13</v>
      </c>
      <c r="K2" s="716" t="s">
        <v>14</v>
      </c>
      <c r="L2" s="716"/>
      <c r="M2" s="125">
        <v>44986</v>
      </c>
      <c r="N2" s="125">
        <v>45078</v>
      </c>
      <c r="O2" s="125">
        <v>45170</v>
      </c>
      <c r="P2" s="124">
        <v>45261</v>
      </c>
      <c r="Q2" s="148" t="s">
        <v>15</v>
      </c>
      <c r="R2" s="148" t="s">
        <v>16</v>
      </c>
      <c r="S2" s="148" t="s">
        <v>17</v>
      </c>
      <c r="T2" s="148" t="s">
        <v>18</v>
      </c>
      <c r="U2" s="148" t="s">
        <v>19</v>
      </c>
      <c r="V2" s="148" t="s">
        <v>20</v>
      </c>
      <c r="W2" s="148" t="s">
        <v>21</v>
      </c>
      <c r="X2" s="148" t="s">
        <v>22</v>
      </c>
      <c r="Y2" s="148" t="s">
        <v>23</v>
      </c>
      <c r="Z2" s="123" t="s">
        <v>149</v>
      </c>
      <c r="AA2" s="122" t="s">
        <v>25</v>
      </c>
      <c r="AB2" s="121" t="s">
        <v>26</v>
      </c>
    </row>
    <row r="3" spans="1:28" ht="30" customHeight="1" x14ac:dyDescent="0.3">
      <c r="A3" s="717" t="s">
        <v>27</v>
      </c>
      <c r="B3" s="720" t="s">
        <v>743</v>
      </c>
      <c r="C3" s="460" t="s">
        <v>744</v>
      </c>
      <c r="D3" s="682" t="s">
        <v>745</v>
      </c>
      <c r="E3" s="460" t="s">
        <v>746</v>
      </c>
      <c r="F3" s="702">
        <v>97</v>
      </c>
      <c r="G3" s="460" t="s">
        <v>747</v>
      </c>
      <c r="H3" s="721" t="s">
        <v>748</v>
      </c>
      <c r="I3" s="703">
        <f>V3</f>
        <v>0.17262</v>
      </c>
      <c r="J3" s="462" t="s">
        <v>749</v>
      </c>
      <c r="K3" s="154">
        <v>0.15</v>
      </c>
      <c r="L3" s="120" t="s">
        <v>35</v>
      </c>
      <c r="M3" s="119">
        <v>1</v>
      </c>
      <c r="N3" s="119">
        <v>1</v>
      </c>
      <c r="O3" s="119">
        <v>1</v>
      </c>
      <c r="P3" s="118">
        <v>1</v>
      </c>
      <c r="Q3" s="6">
        <f>+SUM(M3:M3)*K3</f>
        <v>0.15</v>
      </c>
      <c r="R3" s="6">
        <f>+SUM(N3:N3)*K3</f>
        <v>0.15</v>
      </c>
      <c r="S3" s="6">
        <f>+SUM(O3:O3)*K3</f>
        <v>0.15</v>
      </c>
      <c r="T3" s="6">
        <f>+SUM(P3:P3)*K3</f>
        <v>0.15</v>
      </c>
      <c r="U3" s="149">
        <f>+MAX(Q3:T3)</f>
        <v>0.15</v>
      </c>
      <c r="V3" s="309">
        <f>+Q4+Q6+Q8+Q10+Q12</f>
        <v>0.17262</v>
      </c>
      <c r="W3" s="309">
        <f t="shared" ref="W3:Y3" si="0">+R4+R6+R8+R10+R12</f>
        <v>0.28802</v>
      </c>
      <c r="X3" s="309">
        <f t="shared" si="0"/>
        <v>0</v>
      </c>
      <c r="Y3" s="309">
        <f t="shared" si="0"/>
        <v>0</v>
      </c>
      <c r="Z3" s="397" t="s">
        <v>750</v>
      </c>
      <c r="AA3" s="397" t="s">
        <v>751</v>
      </c>
      <c r="AB3" s="677" t="s">
        <v>752</v>
      </c>
    </row>
    <row r="4" spans="1:28" ht="63" customHeight="1" x14ac:dyDescent="0.3">
      <c r="A4" s="718"/>
      <c r="B4" s="720"/>
      <c r="C4" s="460"/>
      <c r="D4" s="682"/>
      <c r="E4" s="460"/>
      <c r="F4" s="642"/>
      <c r="G4" s="460"/>
      <c r="H4" s="721"/>
      <c r="I4" s="704"/>
      <c r="J4" s="462"/>
      <c r="K4" s="185">
        <v>0.15</v>
      </c>
      <c r="L4" s="199" t="s">
        <v>39</v>
      </c>
      <c r="M4" s="45">
        <v>1</v>
      </c>
      <c r="N4" s="45">
        <v>1</v>
      </c>
      <c r="O4" s="45">
        <v>0</v>
      </c>
      <c r="P4" s="110">
        <v>0</v>
      </c>
      <c r="Q4" s="165">
        <f>+SUM(M4:M4)*K4</f>
        <v>0.15</v>
      </c>
      <c r="R4" s="165">
        <f t="shared" ref="R4:R67" si="1">+SUM(N4:N4)*K4</f>
        <v>0.15</v>
      </c>
      <c r="S4" s="165">
        <f t="shared" ref="S4:S67" si="2">+SUM(O4:O4)*K4</f>
        <v>0</v>
      </c>
      <c r="T4" s="165">
        <f t="shared" ref="T4:T67" si="3">+SUM(P4:P4)*K4</f>
        <v>0</v>
      </c>
      <c r="U4" s="166">
        <f t="shared" ref="U4:U67" si="4">+MAX(Q4:T4)</f>
        <v>0.15</v>
      </c>
      <c r="V4" s="310"/>
      <c r="W4" s="310"/>
      <c r="X4" s="310"/>
      <c r="Y4" s="310"/>
      <c r="Z4" s="398"/>
      <c r="AA4" s="398"/>
      <c r="AB4" s="678"/>
    </row>
    <row r="5" spans="1:28" ht="32.25" customHeight="1" x14ac:dyDescent="0.3">
      <c r="A5" s="718"/>
      <c r="B5" s="720"/>
      <c r="C5" s="460"/>
      <c r="D5" s="682"/>
      <c r="E5" s="460"/>
      <c r="F5" s="642"/>
      <c r="G5" s="460"/>
      <c r="H5" s="460" t="s">
        <v>753</v>
      </c>
      <c r="I5" s="704"/>
      <c r="J5" s="462" t="s">
        <v>754</v>
      </c>
      <c r="K5" s="154">
        <v>0.15</v>
      </c>
      <c r="L5" s="120" t="s">
        <v>35</v>
      </c>
      <c r="M5" s="119">
        <v>0.05</v>
      </c>
      <c r="N5" s="119">
        <v>0.25</v>
      </c>
      <c r="O5" s="119">
        <v>0.45</v>
      </c>
      <c r="P5" s="118">
        <v>1</v>
      </c>
      <c r="Q5" s="6">
        <f t="shared" ref="Q5:Q68" si="5">+SUM(M5:M5)*K5</f>
        <v>7.4999999999999997E-3</v>
      </c>
      <c r="R5" s="6">
        <f t="shared" si="1"/>
        <v>3.7499999999999999E-2</v>
      </c>
      <c r="S5" s="6">
        <f t="shared" si="2"/>
        <v>6.7500000000000004E-2</v>
      </c>
      <c r="T5" s="6">
        <f t="shared" si="3"/>
        <v>0.15</v>
      </c>
      <c r="U5" s="149">
        <f t="shared" si="4"/>
        <v>0.15</v>
      </c>
      <c r="V5" s="310"/>
      <c r="W5" s="310"/>
      <c r="X5" s="310"/>
      <c r="Y5" s="310"/>
      <c r="Z5" s="398"/>
      <c r="AA5" s="398"/>
      <c r="AB5" s="678"/>
    </row>
    <row r="6" spans="1:28" ht="32.25" customHeight="1" x14ac:dyDescent="0.3">
      <c r="A6" s="718"/>
      <c r="B6" s="720"/>
      <c r="C6" s="460"/>
      <c r="D6" s="682"/>
      <c r="E6" s="460"/>
      <c r="F6" s="642"/>
      <c r="G6" s="460"/>
      <c r="H6" s="460"/>
      <c r="I6" s="704"/>
      <c r="J6" s="462"/>
      <c r="K6" s="185">
        <v>0.15</v>
      </c>
      <c r="L6" s="199" t="s">
        <v>39</v>
      </c>
      <c r="M6" s="45">
        <v>0.05</v>
      </c>
      <c r="N6" s="45">
        <v>0.25</v>
      </c>
      <c r="O6" s="45">
        <v>0</v>
      </c>
      <c r="P6" s="110">
        <v>0</v>
      </c>
      <c r="Q6" s="165">
        <f t="shared" si="5"/>
        <v>7.4999999999999997E-3</v>
      </c>
      <c r="R6" s="165">
        <f t="shared" si="1"/>
        <v>3.7499999999999999E-2</v>
      </c>
      <c r="S6" s="165">
        <f t="shared" si="2"/>
        <v>0</v>
      </c>
      <c r="T6" s="165">
        <f t="shared" si="3"/>
        <v>0</v>
      </c>
      <c r="U6" s="166">
        <f t="shared" si="4"/>
        <v>3.7499999999999999E-2</v>
      </c>
      <c r="V6" s="310"/>
      <c r="W6" s="310"/>
      <c r="X6" s="310"/>
      <c r="Y6" s="310"/>
      <c r="Z6" s="398"/>
      <c r="AA6" s="398"/>
      <c r="AB6" s="678"/>
    </row>
    <row r="7" spans="1:28" ht="32.25" customHeight="1" x14ac:dyDescent="0.3">
      <c r="A7" s="718"/>
      <c r="B7" s="720"/>
      <c r="C7" s="460"/>
      <c r="D7" s="682"/>
      <c r="E7" s="460"/>
      <c r="F7" s="642"/>
      <c r="G7" s="460"/>
      <c r="H7" s="460" t="s">
        <v>755</v>
      </c>
      <c r="I7" s="704"/>
      <c r="J7" s="462" t="s">
        <v>756</v>
      </c>
      <c r="K7" s="154">
        <v>0.4</v>
      </c>
      <c r="L7" s="120" t="s">
        <v>35</v>
      </c>
      <c r="M7" s="119">
        <v>0.03</v>
      </c>
      <c r="N7" s="119">
        <v>0.27</v>
      </c>
      <c r="O7" s="119">
        <v>0.45</v>
      </c>
      <c r="P7" s="118">
        <v>1</v>
      </c>
      <c r="Q7" s="6">
        <f t="shared" si="5"/>
        <v>1.2E-2</v>
      </c>
      <c r="R7" s="6">
        <f t="shared" si="1"/>
        <v>0.10800000000000001</v>
      </c>
      <c r="S7" s="6">
        <f t="shared" si="2"/>
        <v>0.18000000000000002</v>
      </c>
      <c r="T7" s="6">
        <f t="shared" si="3"/>
        <v>0.4</v>
      </c>
      <c r="U7" s="149">
        <f t="shared" si="4"/>
        <v>0.4</v>
      </c>
      <c r="V7" s="310"/>
      <c r="W7" s="310"/>
      <c r="X7" s="310"/>
      <c r="Y7" s="310"/>
      <c r="Z7" s="398"/>
      <c r="AA7" s="398"/>
      <c r="AB7" s="678"/>
    </row>
    <row r="8" spans="1:28" ht="32.25" customHeight="1" x14ac:dyDescent="0.3">
      <c r="A8" s="718"/>
      <c r="B8" s="720"/>
      <c r="C8" s="460"/>
      <c r="D8" s="682"/>
      <c r="E8" s="460"/>
      <c r="F8" s="642"/>
      <c r="G8" s="460"/>
      <c r="H8" s="460"/>
      <c r="I8" s="704"/>
      <c r="J8" s="462"/>
      <c r="K8" s="185">
        <v>0.4</v>
      </c>
      <c r="L8" s="199" t="s">
        <v>39</v>
      </c>
      <c r="M8" s="45">
        <v>3.78E-2</v>
      </c>
      <c r="N8" s="45">
        <v>0.25130000000000002</v>
      </c>
      <c r="O8" s="45">
        <v>0</v>
      </c>
      <c r="P8" s="110">
        <v>0</v>
      </c>
      <c r="Q8" s="165">
        <f t="shared" si="5"/>
        <v>1.5120000000000001E-2</v>
      </c>
      <c r="R8" s="165">
        <f t="shared" si="1"/>
        <v>0.10052000000000001</v>
      </c>
      <c r="S8" s="165">
        <f t="shared" si="2"/>
        <v>0</v>
      </c>
      <c r="T8" s="165">
        <f t="shared" si="3"/>
        <v>0</v>
      </c>
      <c r="U8" s="166">
        <f t="shared" si="4"/>
        <v>0.10052000000000001</v>
      </c>
      <c r="V8" s="310"/>
      <c r="W8" s="310"/>
      <c r="X8" s="310"/>
      <c r="Y8" s="310"/>
      <c r="Z8" s="398"/>
      <c r="AA8" s="398"/>
      <c r="AB8" s="678"/>
    </row>
    <row r="9" spans="1:28" ht="32.25" customHeight="1" x14ac:dyDescent="0.3">
      <c r="A9" s="718"/>
      <c r="B9" s="720"/>
      <c r="C9" s="460"/>
      <c r="D9" s="682"/>
      <c r="E9" s="460"/>
      <c r="F9" s="642"/>
      <c r="G9" s="460"/>
      <c r="H9" s="460" t="s">
        <v>757</v>
      </c>
      <c r="I9" s="704"/>
      <c r="J9" s="462" t="s">
        <v>758</v>
      </c>
      <c r="K9" s="154">
        <v>0.15</v>
      </c>
      <c r="L9" s="120" t="s">
        <v>35</v>
      </c>
      <c r="M9" s="119">
        <v>0</v>
      </c>
      <c r="N9" s="119">
        <v>0</v>
      </c>
      <c r="O9" s="119">
        <v>0.5</v>
      </c>
      <c r="P9" s="118">
        <v>1</v>
      </c>
      <c r="Q9" s="6">
        <f t="shared" si="5"/>
        <v>0</v>
      </c>
      <c r="R9" s="6">
        <f t="shared" si="1"/>
        <v>0</v>
      </c>
      <c r="S9" s="6">
        <f t="shared" si="2"/>
        <v>7.4999999999999997E-2</v>
      </c>
      <c r="T9" s="6">
        <f t="shared" si="3"/>
        <v>0.15</v>
      </c>
      <c r="U9" s="149">
        <f t="shared" si="4"/>
        <v>0.15</v>
      </c>
      <c r="V9" s="310"/>
      <c r="W9" s="310"/>
      <c r="X9" s="310"/>
      <c r="Y9" s="310"/>
      <c r="Z9" s="398"/>
      <c r="AA9" s="398"/>
      <c r="AB9" s="678"/>
    </row>
    <row r="10" spans="1:28" ht="32.25" customHeight="1" x14ac:dyDescent="0.3">
      <c r="A10" s="718"/>
      <c r="B10" s="720"/>
      <c r="C10" s="460"/>
      <c r="D10" s="682"/>
      <c r="E10" s="460"/>
      <c r="F10" s="642"/>
      <c r="G10" s="460"/>
      <c r="H10" s="460"/>
      <c r="I10" s="704"/>
      <c r="J10" s="462"/>
      <c r="K10" s="185">
        <v>0.15</v>
      </c>
      <c r="L10" s="199" t="s">
        <v>39</v>
      </c>
      <c r="M10" s="45">
        <v>0</v>
      </c>
      <c r="N10" s="45">
        <v>0</v>
      </c>
      <c r="O10" s="45">
        <v>0</v>
      </c>
      <c r="P10" s="110">
        <v>0</v>
      </c>
      <c r="Q10" s="165">
        <f t="shared" si="5"/>
        <v>0</v>
      </c>
      <c r="R10" s="165">
        <f t="shared" si="1"/>
        <v>0</v>
      </c>
      <c r="S10" s="165">
        <f t="shared" si="2"/>
        <v>0</v>
      </c>
      <c r="T10" s="165">
        <f t="shared" si="3"/>
        <v>0</v>
      </c>
      <c r="U10" s="166">
        <f t="shared" si="4"/>
        <v>0</v>
      </c>
      <c r="V10" s="310"/>
      <c r="W10" s="310"/>
      <c r="X10" s="310"/>
      <c r="Y10" s="310"/>
      <c r="Z10" s="398"/>
      <c r="AA10" s="398"/>
      <c r="AB10" s="678"/>
    </row>
    <row r="11" spans="1:28" ht="32.25" customHeight="1" x14ac:dyDescent="0.3">
      <c r="A11" s="718"/>
      <c r="B11" s="720"/>
      <c r="C11" s="460"/>
      <c r="D11" s="682"/>
      <c r="E11" s="460"/>
      <c r="F11" s="642"/>
      <c r="G11" s="460"/>
      <c r="H11" s="460" t="s">
        <v>759</v>
      </c>
      <c r="I11" s="704"/>
      <c r="J11" s="673" t="s">
        <v>760</v>
      </c>
      <c r="K11" s="154">
        <v>0.15</v>
      </c>
      <c r="L11" s="120" t="s">
        <v>35</v>
      </c>
      <c r="M11" s="119">
        <v>0</v>
      </c>
      <c r="N11" s="119">
        <v>0</v>
      </c>
      <c r="O11" s="119">
        <v>0</v>
      </c>
      <c r="P11" s="118">
        <v>1</v>
      </c>
      <c r="Q11" s="6">
        <f t="shared" si="5"/>
        <v>0</v>
      </c>
      <c r="R11" s="6">
        <f t="shared" si="1"/>
        <v>0</v>
      </c>
      <c r="S11" s="6">
        <f t="shared" si="2"/>
        <v>0</v>
      </c>
      <c r="T11" s="6">
        <f t="shared" si="3"/>
        <v>0.15</v>
      </c>
      <c r="U11" s="149">
        <f t="shared" si="4"/>
        <v>0.15</v>
      </c>
      <c r="V11" s="310"/>
      <c r="W11" s="310"/>
      <c r="X11" s="310"/>
      <c r="Y11" s="310"/>
      <c r="Z11" s="398"/>
      <c r="AA11" s="398"/>
      <c r="AB11" s="678"/>
    </row>
    <row r="12" spans="1:28" ht="32.25" customHeight="1" x14ac:dyDescent="0.3">
      <c r="A12" s="718"/>
      <c r="B12" s="720"/>
      <c r="C12" s="460"/>
      <c r="D12" s="682"/>
      <c r="E12" s="460"/>
      <c r="F12" s="643"/>
      <c r="G12" s="460"/>
      <c r="H12" s="460"/>
      <c r="I12" s="705"/>
      <c r="J12" s="673"/>
      <c r="K12" s="185">
        <v>0.15</v>
      </c>
      <c r="L12" s="199" t="s">
        <v>39</v>
      </c>
      <c r="M12" s="45">
        <v>0</v>
      </c>
      <c r="N12" s="45">
        <v>0</v>
      </c>
      <c r="O12" s="45">
        <v>0</v>
      </c>
      <c r="P12" s="110">
        <v>0</v>
      </c>
      <c r="Q12" s="165">
        <f t="shared" si="5"/>
        <v>0</v>
      </c>
      <c r="R12" s="165">
        <f t="shared" si="1"/>
        <v>0</v>
      </c>
      <c r="S12" s="165">
        <f t="shared" si="2"/>
        <v>0</v>
      </c>
      <c r="T12" s="165">
        <f t="shared" si="3"/>
        <v>0</v>
      </c>
      <c r="U12" s="166">
        <f t="shared" si="4"/>
        <v>0</v>
      </c>
      <c r="V12" s="311"/>
      <c r="W12" s="311"/>
      <c r="X12" s="311"/>
      <c r="Y12" s="311"/>
      <c r="Z12" s="399"/>
      <c r="AA12" s="399"/>
      <c r="AB12" s="678"/>
    </row>
    <row r="13" spans="1:28" ht="32.25" customHeight="1" x14ac:dyDescent="0.3">
      <c r="A13" s="718"/>
      <c r="B13" s="720"/>
      <c r="C13" s="460"/>
      <c r="D13" s="700" t="s">
        <v>761</v>
      </c>
      <c r="E13" s="462" t="s">
        <v>762</v>
      </c>
      <c r="F13" s="641">
        <v>98</v>
      </c>
      <c r="G13" s="462" t="s">
        <v>763</v>
      </c>
      <c r="H13" s="462" t="s">
        <v>764</v>
      </c>
      <c r="I13" s="473">
        <f>V13</f>
        <v>0.34301999999999999</v>
      </c>
      <c r="J13" s="701" t="s">
        <v>765</v>
      </c>
      <c r="K13" s="154">
        <v>0.2</v>
      </c>
      <c r="L13" s="120" t="s">
        <v>35</v>
      </c>
      <c r="M13" s="119">
        <v>1</v>
      </c>
      <c r="N13" s="119">
        <v>1</v>
      </c>
      <c r="O13" s="119">
        <v>1</v>
      </c>
      <c r="P13" s="118">
        <v>1</v>
      </c>
      <c r="Q13" s="6">
        <f t="shared" si="5"/>
        <v>0.2</v>
      </c>
      <c r="R13" s="6">
        <f t="shared" si="1"/>
        <v>0.2</v>
      </c>
      <c r="S13" s="6">
        <f t="shared" si="2"/>
        <v>0.2</v>
      </c>
      <c r="T13" s="6">
        <f t="shared" si="3"/>
        <v>0.2</v>
      </c>
      <c r="U13" s="149">
        <f t="shared" si="4"/>
        <v>0.2</v>
      </c>
      <c r="V13" s="309">
        <f>+Q14+Q16+Q18</f>
        <v>0.34301999999999999</v>
      </c>
      <c r="W13" s="309">
        <f t="shared" ref="W13:Y13" si="6">+R14+R16+R18</f>
        <v>0.68911999999999995</v>
      </c>
      <c r="X13" s="309">
        <f t="shared" si="6"/>
        <v>0</v>
      </c>
      <c r="Y13" s="309">
        <f t="shared" si="6"/>
        <v>0</v>
      </c>
      <c r="Z13" s="402" t="s">
        <v>766</v>
      </c>
      <c r="AA13" s="402" t="s">
        <v>767</v>
      </c>
      <c r="AB13" s="678"/>
    </row>
    <row r="14" spans="1:28" ht="32.25" customHeight="1" x14ac:dyDescent="0.3">
      <c r="A14" s="718"/>
      <c r="B14" s="720"/>
      <c r="C14" s="460"/>
      <c r="D14" s="700"/>
      <c r="E14" s="462"/>
      <c r="F14" s="642"/>
      <c r="G14" s="462"/>
      <c r="H14" s="462"/>
      <c r="I14" s="460"/>
      <c r="J14" s="701"/>
      <c r="K14" s="185">
        <v>0.2</v>
      </c>
      <c r="L14" s="199" t="s">
        <v>39</v>
      </c>
      <c r="M14" s="45">
        <v>1</v>
      </c>
      <c r="N14" s="45">
        <v>1</v>
      </c>
      <c r="O14" s="45">
        <v>0</v>
      </c>
      <c r="P14" s="110">
        <v>0</v>
      </c>
      <c r="Q14" s="165">
        <f t="shared" si="5"/>
        <v>0.2</v>
      </c>
      <c r="R14" s="165">
        <f t="shared" si="1"/>
        <v>0.2</v>
      </c>
      <c r="S14" s="165">
        <f t="shared" si="2"/>
        <v>0</v>
      </c>
      <c r="T14" s="165">
        <f t="shared" si="3"/>
        <v>0</v>
      </c>
      <c r="U14" s="166">
        <f t="shared" si="4"/>
        <v>0.2</v>
      </c>
      <c r="V14" s="310"/>
      <c r="W14" s="310"/>
      <c r="X14" s="310"/>
      <c r="Y14" s="310"/>
      <c r="Z14" s="398"/>
      <c r="AA14" s="398"/>
      <c r="AB14" s="678"/>
    </row>
    <row r="15" spans="1:28" ht="32.25" customHeight="1" x14ac:dyDescent="0.3">
      <c r="A15" s="718"/>
      <c r="B15" s="720"/>
      <c r="C15" s="460"/>
      <c r="D15" s="700"/>
      <c r="E15" s="462"/>
      <c r="F15" s="642"/>
      <c r="G15" s="462"/>
      <c r="H15" s="462"/>
      <c r="I15" s="460"/>
      <c r="J15" s="701" t="s">
        <v>768</v>
      </c>
      <c r="K15" s="154">
        <v>0.7</v>
      </c>
      <c r="L15" s="120" t="s">
        <v>35</v>
      </c>
      <c r="M15" s="119">
        <v>0.1</v>
      </c>
      <c r="N15" s="119">
        <v>0.4</v>
      </c>
      <c r="O15" s="119">
        <v>0.8</v>
      </c>
      <c r="P15" s="118">
        <v>1</v>
      </c>
      <c r="Q15" s="6">
        <f t="shared" si="5"/>
        <v>6.9999999999999993E-2</v>
      </c>
      <c r="R15" s="6">
        <f t="shared" si="1"/>
        <v>0.27999999999999997</v>
      </c>
      <c r="S15" s="6">
        <f t="shared" si="2"/>
        <v>0.55999999999999994</v>
      </c>
      <c r="T15" s="6">
        <f t="shared" si="3"/>
        <v>0.7</v>
      </c>
      <c r="U15" s="149">
        <f t="shared" si="4"/>
        <v>0.7</v>
      </c>
      <c r="V15" s="310"/>
      <c r="W15" s="310"/>
      <c r="X15" s="310"/>
      <c r="Y15" s="310"/>
      <c r="Z15" s="398"/>
      <c r="AA15" s="398"/>
      <c r="AB15" s="678"/>
    </row>
    <row r="16" spans="1:28" ht="32.25" customHeight="1" x14ac:dyDescent="0.3">
      <c r="A16" s="718"/>
      <c r="B16" s="720"/>
      <c r="C16" s="460"/>
      <c r="D16" s="700"/>
      <c r="E16" s="462"/>
      <c r="F16" s="642"/>
      <c r="G16" s="462"/>
      <c r="H16" s="462"/>
      <c r="I16" s="460"/>
      <c r="J16" s="701"/>
      <c r="K16" s="185">
        <v>0.7</v>
      </c>
      <c r="L16" s="199" t="s">
        <v>39</v>
      </c>
      <c r="M16" s="45">
        <v>0.1686</v>
      </c>
      <c r="N16" s="45">
        <v>0.61140000000000005</v>
      </c>
      <c r="O16" s="45">
        <v>0</v>
      </c>
      <c r="P16" s="110">
        <v>0</v>
      </c>
      <c r="Q16" s="165">
        <f t="shared" si="5"/>
        <v>0.11801999999999999</v>
      </c>
      <c r="R16" s="165">
        <f t="shared" si="1"/>
        <v>0.42798000000000003</v>
      </c>
      <c r="S16" s="165">
        <f t="shared" si="2"/>
        <v>0</v>
      </c>
      <c r="T16" s="165">
        <f t="shared" si="3"/>
        <v>0</v>
      </c>
      <c r="U16" s="166">
        <f t="shared" si="4"/>
        <v>0.42798000000000003</v>
      </c>
      <c r="V16" s="310"/>
      <c r="W16" s="310"/>
      <c r="X16" s="310"/>
      <c r="Y16" s="310"/>
      <c r="Z16" s="398"/>
      <c r="AA16" s="398"/>
      <c r="AB16" s="678"/>
    </row>
    <row r="17" spans="1:28" ht="32.25" customHeight="1" x14ac:dyDescent="0.3">
      <c r="A17" s="718"/>
      <c r="B17" s="720"/>
      <c r="C17" s="460"/>
      <c r="D17" s="700"/>
      <c r="E17" s="462"/>
      <c r="F17" s="642"/>
      <c r="G17" s="462"/>
      <c r="H17" s="462"/>
      <c r="I17" s="460"/>
      <c r="J17" s="701" t="s">
        <v>769</v>
      </c>
      <c r="K17" s="154">
        <v>0.1</v>
      </c>
      <c r="L17" s="120" t="s">
        <v>35</v>
      </c>
      <c r="M17" s="119">
        <v>0.25</v>
      </c>
      <c r="N17" s="119">
        <v>0.5</v>
      </c>
      <c r="O17" s="119">
        <v>0.75</v>
      </c>
      <c r="P17" s="118">
        <v>1</v>
      </c>
      <c r="Q17" s="6">
        <f t="shared" si="5"/>
        <v>2.5000000000000001E-2</v>
      </c>
      <c r="R17" s="6">
        <f t="shared" si="1"/>
        <v>0.05</v>
      </c>
      <c r="S17" s="6">
        <f t="shared" si="2"/>
        <v>7.5000000000000011E-2</v>
      </c>
      <c r="T17" s="6">
        <f t="shared" si="3"/>
        <v>0.1</v>
      </c>
      <c r="U17" s="149">
        <f t="shared" si="4"/>
        <v>0.1</v>
      </c>
      <c r="V17" s="310"/>
      <c r="W17" s="310"/>
      <c r="X17" s="310"/>
      <c r="Y17" s="310"/>
      <c r="Z17" s="398"/>
      <c r="AA17" s="398"/>
      <c r="AB17" s="678"/>
    </row>
    <row r="18" spans="1:28" ht="32.25" customHeight="1" x14ac:dyDescent="0.3">
      <c r="A18" s="718"/>
      <c r="B18" s="720"/>
      <c r="C18" s="460"/>
      <c r="D18" s="700"/>
      <c r="E18" s="462"/>
      <c r="F18" s="643"/>
      <c r="G18" s="462"/>
      <c r="H18" s="462"/>
      <c r="I18" s="460"/>
      <c r="J18" s="701"/>
      <c r="K18" s="185">
        <v>0.1</v>
      </c>
      <c r="L18" s="199" t="s">
        <v>39</v>
      </c>
      <c r="M18" s="45">
        <v>0.25</v>
      </c>
      <c r="N18" s="45">
        <v>0.61140000000000005</v>
      </c>
      <c r="O18" s="45">
        <v>0</v>
      </c>
      <c r="P18" s="110">
        <v>0</v>
      </c>
      <c r="Q18" s="165">
        <f t="shared" si="5"/>
        <v>2.5000000000000001E-2</v>
      </c>
      <c r="R18" s="165">
        <f t="shared" si="1"/>
        <v>6.1140000000000007E-2</v>
      </c>
      <c r="S18" s="165">
        <f t="shared" si="2"/>
        <v>0</v>
      </c>
      <c r="T18" s="165">
        <f t="shared" si="3"/>
        <v>0</v>
      </c>
      <c r="U18" s="166">
        <f t="shared" si="4"/>
        <v>6.1140000000000007E-2</v>
      </c>
      <c r="V18" s="311"/>
      <c r="W18" s="311"/>
      <c r="X18" s="311"/>
      <c r="Y18" s="311"/>
      <c r="Z18" s="398"/>
      <c r="AA18" s="398"/>
      <c r="AB18" s="678"/>
    </row>
    <row r="19" spans="1:28" ht="32.25" customHeight="1" x14ac:dyDescent="0.3">
      <c r="A19" s="718"/>
      <c r="B19" s="720"/>
      <c r="C19" s="460"/>
      <c r="D19" s="706" t="s">
        <v>770</v>
      </c>
      <c r="E19" s="709" t="s">
        <v>771</v>
      </c>
      <c r="F19" s="710">
        <v>99</v>
      </c>
      <c r="G19" s="460" t="s">
        <v>772</v>
      </c>
      <c r="H19" s="460" t="s">
        <v>773</v>
      </c>
      <c r="I19" s="713">
        <f>V19</f>
        <v>0</v>
      </c>
      <c r="J19" s="460" t="s">
        <v>774</v>
      </c>
      <c r="K19" s="154">
        <v>0.5</v>
      </c>
      <c r="L19" s="120" t="s">
        <v>35</v>
      </c>
      <c r="M19" s="119">
        <v>0</v>
      </c>
      <c r="N19" s="119">
        <v>0.2</v>
      </c>
      <c r="O19" s="119">
        <v>0.2</v>
      </c>
      <c r="P19" s="118">
        <v>1</v>
      </c>
      <c r="Q19" s="6">
        <f t="shared" si="5"/>
        <v>0</v>
      </c>
      <c r="R19" s="6">
        <f t="shared" si="1"/>
        <v>0.1</v>
      </c>
      <c r="S19" s="6">
        <f t="shared" si="2"/>
        <v>0.1</v>
      </c>
      <c r="T19" s="6">
        <f t="shared" si="3"/>
        <v>0.5</v>
      </c>
      <c r="U19" s="149">
        <f t="shared" si="4"/>
        <v>0.5</v>
      </c>
      <c r="V19" s="309">
        <f>+Q20+Q22</f>
        <v>0</v>
      </c>
      <c r="W19" s="309">
        <f t="shared" ref="W19:Y19" si="7">+R20+R22</f>
        <v>0</v>
      </c>
      <c r="X19" s="309">
        <f t="shared" si="7"/>
        <v>0</v>
      </c>
      <c r="Y19" s="309">
        <f t="shared" si="7"/>
        <v>0</v>
      </c>
      <c r="Z19" s="398"/>
      <c r="AA19" s="398"/>
      <c r="AB19" s="678"/>
    </row>
    <row r="20" spans="1:28" ht="32.25" customHeight="1" x14ac:dyDescent="0.3">
      <c r="A20" s="718"/>
      <c r="B20" s="720"/>
      <c r="C20" s="460"/>
      <c r="D20" s="707"/>
      <c r="E20" s="709"/>
      <c r="F20" s="711"/>
      <c r="G20" s="460"/>
      <c r="H20" s="460"/>
      <c r="I20" s="464"/>
      <c r="J20" s="460"/>
      <c r="K20" s="185">
        <v>0.5</v>
      </c>
      <c r="L20" s="199" t="s">
        <v>39</v>
      </c>
      <c r="M20" s="45">
        <v>0</v>
      </c>
      <c r="N20" s="45">
        <v>0</v>
      </c>
      <c r="O20" s="45">
        <v>0</v>
      </c>
      <c r="P20" s="110">
        <v>0</v>
      </c>
      <c r="Q20" s="165">
        <f t="shared" si="5"/>
        <v>0</v>
      </c>
      <c r="R20" s="165">
        <f t="shared" si="1"/>
        <v>0</v>
      </c>
      <c r="S20" s="165">
        <f t="shared" si="2"/>
        <v>0</v>
      </c>
      <c r="T20" s="165">
        <f t="shared" si="3"/>
        <v>0</v>
      </c>
      <c r="U20" s="166">
        <f t="shared" si="4"/>
        <v>0</v>
      </c>
      <c r="V20" s="310"/>
      <c r="W20" s="310"/>
      <c r="X20" s="310"/>
      <c r="Y20" s="310"/>
      <c r="Z20" s="398"/>
      <c r="AA20" s="398"/>
      <c r="AB20" s="678"/>
    </row>
    <row r="21" spans="1:28" ht="32.25" customHeight="1" x14ac:dyDescent="0.3">
      <c r="A21" s="718"/>
      <c r="B21" s="720"/>
      <c r="C21" s="460"/>
      <c r="D21" s="707"/>
      <c r="E21" s="709" t="s">
        <v>775</v>
      </c>
      <c r="F21" s="711"/>
      <c r="G21" s="460" t="s">
        <v>776</v>
      </c>
      <c r="H21" s="460" t="s">
        <v>776</v>
      </c>
      <c r="I21" s="464"/>
      <c r="J21" s="460" t="s">
        <v>777</v>
      </c>
      <c r="K21" s="154">
        <v>0.5</v>
      </c>
      <c r="L21" s="120" t="s">
        <v>35</v>
      </c>
      <c r="M21" s="119">
        <v>0</v>
      </c>
      <c r="N21" s="119">
        <v>0.2</v>
      </c>
      <c r="O21" s="119">
        <v>0.4</v>
      </c>
      <c r="P21" s="118">
        <v>1</v>
      </c>
      <c r="Q21" s="6">
        <f t="shared" si="5"/>
        <v>0</v>
      </c>
      <c r="R21" s="6">
        <f t="shared" si="1"/>
        <v>0.1</v>
      </c>
      <c r="S21" s="6">
        <f t="shared" si="2"/>
        <v>0.2</v>
      </c>
      <c r="T21" s="6">
        <f t="shared" si="3"/>
        <v>0.5</v>
      </c>
      <c r="U21" s="149">
        <f t="shared" si="4"/>
        <v>0.5</v>
      </c>
      <c r="V21" s="310"/>
      <c r="W21" s="310"/>
      <c r="X21" s="310"/>
      <c r="Y21" s="310"/>
      <c r="Z21" s="398"/>
      <c r="AA21" s="398"/>
      <c r="AB21" s="678"/>
    </row>
    <row r="22" spans="1:28" ht="32.25" customHeight="1" x14ac:dyDescent="0.3">
      <c r="A22" s="718"/>
      <c r="B22" s="720"/>
      <c r="C22" s="460"/>
      <c r="D22" s="708"/>
      <c r="E22" s="709"/>
      <c r="F22" s="712"/>
      <c r="G22" s="460"/>
      <c r="H22" s="460"/>
      <c r="I22" s="465"/>
      <c r="J22" s="460"/>
      <c r="K22" s="185">
        <v>0.5</v>
      </c>
      <c r="L22" s="199" t="s">
        <v>39</v>
      </c>
      <c r="M22" s="45">
        <v>0</v>
      </c>
      <c r="N22" s="45">
        <v>0</v>
      </c>
      <c r="O22" s="45">
        <v>0</v>
      </c>
      <c r="P22" s="110">
        <v>0</v>
      </c>
      <c r="Q22" s="165">
        <f t="shared" si="5"/>
        <v>0</v>
      </c>
      <c r="R22" s="165">
        <f t="shared" si="1"/>
        <v>0</v>
      </c>
      <c r="S22" s="165">
        <f t="shared" si="2"/>
        <v>0</v>
      </c>
      <c r="T22" s="165">
        <f t="shared" si="3"/>
        <v>0</v>
      </c>
      <c r="U22" s="166">
        <f t="shared" si="4"/>
        <v>0</v>
      </c>
      <c r="V22" s="311"/>
      <c r="W22" s="311"/>
      <c r="X22" s="311"/>
      <c r="Y22" s="311"/>
      <c r="Z22" s="398"/>
      <c r="AA22" s="398"/>
      <c r="AB22" s="678"/>
    </row>
    <row r="23" spans="1:28" ht="32.25" customHeight="1" x14ac:dyDescent="0.3">
      <c r="A23" s="718"/>
      <c r="B23" s="720"/>
      <c r="C23" s="460"/>
      <c r="D23" s="700" t="s">
        <v>778</v>
      </c>
      <c r="E23" s="462" t="s">
        <v>779</v>
      </c>
      <c r="F23" s="641">
        <v>100</v>
      </c>
      <c r="G23" s="462" t="s">
        <v>780</v>
      </c>
      <c r="H23" s="452" t="s">
        <v>781</v>
      </c>
      <c r="I23" s="674">
        <f>V23</f>
        <v>6.0000000000000012E-2</v>
      </c>
      <c r="J23" s="701" t="s">
        <v>782</v>
      </c>
      <c r="K23" s="154">
        <v>0.4</v>
      </c>
      <c r="L23" s="120" t="s">
        <v>35</v>
      </c>
      <c r="M23" s="119">
        <v>0.1</v>
      </c>
      <c r="N23" s="119">
        <v>0.3</v>
      </c>
      <c r="O23" s="119">
        <v>0.5</v>
      </c>
      <c r="P23" s="118">
        <v>1</v>
      </c>
      <c r="Q23" s="6">
        <f t="shared" si="5"/>
        <v>4.0000000000000008E-2</v>
      </c>
      <c r="R23" s="6">
        <f t="shared" si="1"/>
        <v>0.12</v>
      </c>
      <c r="S23" s="6">
        <f t="shared" si="2"/>
        <v>0.2</v>
      </c>
      <c r="T23" s="6">
        <f t="shared" si="3"/>
        <v>0.4</v>
      </c>
      <c r="U23" s="149">
        <f t="shared" si="4"/>
        <v>0.4</v>
      </c>
      <c r="V23" s="309">
        <f>+Q24+Q26+Q28</f>
        <v>6.0000000000000012E-2</v>
      </c>
      <c r="W23" s="309">
        <f t="shared" ref="W23:Y23" si="8">+R24+R26+R28</f>
        <v>0.22</v>
      </c>
      <c r="X23" s="309">
        <f t="shared" si="8"/>
        <v>0</v>
      </c>
      <c r="Y23" s="309">
        <f t="shared" si="8"/>
        <v>0</v>
      </c>
      <c r="Z23" s="398"/>
      <c r="AA23" s="398"/>
      <c r="AB23" s="678"/>
    </row>
    <row r="24" spans="1:28" ht="32.25" customHeight="1" x14ac:dyDescent="0.3">
      <c r="A24" s="718"/>
      <c r="B24" s="720"/>
      <c r="C24" s="460"/>
      <c r="D24" s="700"/>
      <c r="E24" s="462"/>
      <c r="F24" s="642"/>
      <c r="G24" s="462"/>
      <c r="H24" s="452"/>
      <c r="I24" s="455"/>
      <c r="J24" s="701"/>
      <c r="K24" s="185">
        <v>0.4</v>
      </c>
      <c r="L24" s="199" t="s">
        <v>39</v>
      </c>
      <c r="M24" s="45">
        <v>0.1</v>
      </c>
      <c r="N24" s="45">
        <v>0.3</v>
      </c>
      <c r="O24" s="45">
        <v>0</v>
      </c>
      <c r="P24" s="110">
        <v>0</v>
      </c>
      <c r="Q24" s="165">
        <f t="shared" si="5"/>
        <v>4.0000000000000008E-2</v>
      </c>
      <c r="R24" s="165">
        <f t="shared" si="1"/>
        <v>0.12</v>
      </c>
      <c r="S24" s="165">
        <f t="shared" si="2"/>
        <v>0</v>
      </c>
      <c r="T24" s="165">
        <f t="shared" si="3"/>
        <v>0</v>
      </c>
      <c r="U24" s="166">
        <f t="shared" si="4"/>
        <v>0.12</v>
      </c>
      <c r="V24" s="310"/>
      <c r="W24" s="310"/>
      <c r="X24" s="310"/>
      <c r="Y24" s="310"/>
      <c r="Z24" s="398"/>
      <c r="AA24" s="398"/>
      <c r="AB24" s="678"/>
    </row>
    <row r="25" spans="1:28" ht="32.25" customHeight="1" x14ac:dyDescent="0.3">
      <c r="A25" s="718"/>
      <c r="B25" s="720"/>
      <c r="C25" s="460"/>
      <c r="D25" s="700"/>
      <c r="E25" s="462"/>
      <c r="F25" s="642"/>
      <c r="G25" s="462"/>
      <c r="H25" s="452" t="s">
        <v>781</v>
      </c>
      <c r="I25" s="455"/>
      <c r="J25" s="701" t="s">
        <v>783</v>
      </c>
      <c r="K25" s="154">
        <v>0.2</v>
      </c>
      <c r="L25" s="120" t="s">
        <v>35</v>
      </c>
      <c r="M25" s="119">
        <v>0.1</v>
      </c>
      <c r="N25" s="119">
        <v>0.2</v>
      </c>
      <c r="O25" s="119">
        <v>0.5</v>
      </c>
      <c r="P25" s="118">
        <v>1</v>
      </c>
      <c r="Q25" s="6">
        <f t="shared" si="5"/>
        <v>2.0000000000000004E-2</v>
      </c>
      <c r="R25" s="6">
        <f t="shared" si="1"/>
        <v>4.0000000000000008E-2</v>
      </c>
      <c r="S25" s="6">
        <f t="shared" si="2"/>
        <v>0.1</v>
      </c>
      <c r="T25" s="6">
        <f t="shared" si="3"/>
        <v>0.2</v>
      </c>
      <c r="U25" s="149">
        <f t="shared" si="4"/>
        <v>0.2</v>
      </c>
      <c r="V25" s="310"/>
      <c r="W25" s="310"/>
      <c r="X25" s="310"/>
      <c r="Y25" s="310"/>
      <c r="Z25" s="398"/>
      <c r="AA25" s="398"/>
      <c r="AB25" s="678"/>
    </row>
    <row r="26" spans="1:28" ht="32.25" customHeight="1" x14ac:dyDescent="0.3">
      <c r="A26" s="718"/>
      <c r="B26" s="720"/>
      <c r="C26" s="460"/>
      <c r="D26" s="700"/>
      <c r="E26" s="462"/>
      <c r="F26" s="642"/>
      <c r="G26" s="462"/>
      <c r="H26" s="452"/>
      <c r="I26" s="455"/>
      <c r="J26" s="701"/>
      <c r="K26" s="185">
        <v>0.2</v>
      </c>
      <c r="L26" s="199" t="s">
        <v>39</v>
      </c>
      <c r="M26" s="45">
        <v>0.1</v>
      </c>
      <c r="N26" s="45">
        <v>0.2</v>
      </c>
      <c r="O26" s="45">
        <v>0</v>
      </c>
      <c r="P26" s="110">
        <v>0</v>
      </c>
      <c r="Q26" s="165">
        <f t="shared" si="5"/>
        <v>2.0000000000000004E-2</v>
      </c>
      <c r="R26" s="165">
        <f t="shared" si="1"/>
        <v>4.0000000000000008E-2</v>
      </c>
      <c r="S26" s="165">
        <f t="shared" si="2"/>
        <v>0</v>
      </c>
      <c r="T26" s="165">
        <f t="shared" si="3"/>
        <v>0</v>
      </c>
      <c r="U26" s="166">
        <f t="shared" si="4"/>
        <v>4.0000000000000008E-2</v>
      </c>
      <c r="V26" s="310"/>
      <c r="W26" s="310"/>
      <c r="X26" s="310"/>
      <c r="Y26" s="310"/>
      <c r="Z26" s="398"/>
      <c r="AA26" s="398"/>
      <c r="AB26" s="678"/>
    </row>
    <row r="27" spans="1:28" ht="32.25" customHeight="1" x14ac:dyDescent="0.3">
      <c r="A27" s="718"/>
      <c r="B27" s="720"/>
      <c r="C27" s="460"/>
      <c r="D27" s="700"/>
      <c r="E27" s="462"/>
      <c r="F27" s="642"/>
      <c r="G27" s="462"/>
      <c r="H27" s="452" t="s">
        <v>781</v>
      </c>
      <c r="I27" s="455"/>
      <c r="J27" s="701" t="s">
        <v>784</v>
      </c>
      <c r="K27" s="154">
        <v>0.4</v>
      </c>
      <c r="L27" s="120" t="s">
        <v>35</v>
      </c>
      <c r="M27" s="119">
        <v>0</v>
      </c>
      <c r="N27" s="119">
        <v>0.2</v>
      </c>
      <c r="O27" s="119">
        <v>0.6</v>
      </c>
      <c r="P27" s="118">
        <v>1</v>
      </c>
      <c r="Q27" s="6">
        <f t="shared" si="5"/>
        <v>0</v>
      </c>
      <c r="R27" s="6">
        <f t="shared" si="1"/>
        <v>8.0000000000000016E-2</v>
      </c>
      <c r="S27" s="6">
        <f t="shared" si="2"/>
        <v>0.24</v>
      </c>
      <c r="T27" s="6">
        <f t="shared" si="3"/>
        <v>0.4</v>
      </c>
      <c r="U27" s="149">
        <f t="shared" si="4"/>
        <v>0.4</v>
      </c>
      <c r="V27" s="310"/>
      <c r="W27" s="310"/>
      <c r="X27" s="310"/>
      <c r="Y27" s="310"/>
      <c r="Z27" s="398"/>
      <c r="AA27" s="398"/>
      <c r="AB27" s="678"/>
    </row>
    <row r="28" spans="1:28" ht="32.25" customHeight="1" x14ac:dyDescent="0.3">
      <c r="A28" s="718"/>
      <c r="B28" s="720"/>
      <c r="C28" s="460"/>
      <c r="D28" s="700"/>
      <c r="E28" s="462"/>
      <c r="F28" s="643"/>
      <c r="G28" s="462"/>
      <c r="H28" s="452"/>
      <c r="I28" s="456"/>
      <c r="J28" s="701"/>
      <c r="K28" s="185">
        <v>0.4</v>
      </c>
      <c r="L28" s="199" t="s">
        <v>39</v>
      </c>
      <c r="M28" s="45">
        <v>0</v>
      </c>
      <c r="N28" s="45">
        <v>0.15</v>
      </c>
      <c r="O28" s="45">
        <v>0</v>
      </c>
      <c r="P28" s="110">
        <v>0</v>
      </c>
      <c r="Q28" s="165">
        <f t="shared" si="5"/>
        <v>0</v>
      </c>
      <c r="R28" s="165">
        <f t="shared" si="1"/>
        <v>0.06</v>
      </c>
      <c r="S28" s="165">
        <f t="shared" si="2"/>
        <v>0</v>
      </c>
      <c r="T28" s="165">
        <f t="shared" si="3"/>
        <v>0</v>
      </c>
      <c r="U28" s="166">
        <f t="shared" si="4"/>
        <v>0.06</v>
      </c>
      <c r="V28" s="311"/>
      <c r="W28" s="311"/>
      <c r="X28" s="311"/>
      <c r="Y28" s="311"/>
      <c r="Z28" s="398"/>
      <c r="AA28" s="398"/>
      <c r="AB28" s="678"/>
    </row>
    <row r="29" spans="1:28" ht="32.25" customHeight="1" x14ac:dyDescent="0.3">
      <c r="A29" s="718"/>
      <c r="B29" s="720"/>
      <c r="C29" s="680" t="s">
        <v>785</v>
      </c>
      <c r="D29" s="682" t="s">
        <v>786</v>
      </c>
      <c r="E29" s="460" t="s">
        <v>787</v>
      </c>
      <c r="F29" s="641">
        <v>101</v>
      </c>
      <c r="G29" s="453" t="s">
        <v>788</v>
      </c>
      <c r="H29" s="453" t="s">
        <v>789</v>
      </c>
      <c r="I29" s="674">
        <f>V29</f>
        <v>2.5000000000000001E-2</v>
      </c>
      <c r="J29" s="701" t="s">
        <v>790</v>
      </c>
      <c r="K29" s="154">
        <v>0.25</v>
      </c>
      <c r="L29" s="120" t="s">
        <v>35</v>
      </c>
      <c r="M29" s="119">
        <v>0</v>
      </c>
      <c r="N29" s="119">
        <v>0.5</v>
      </c>
      <c r="O29" s="119">
        <v>0.8</v>
      </c>
      <c r="P29" s="118">
        <v>1</v>
      </c>
      <c r="Q29" s="6">
        <f t="shared" si="5"/>
        <v>0</v>
      </c>
      <c r="R29" s="6">
        <f t="shared" si="1"/>
        <v>0.125</v>
      </c>
      <c r="S29" s="6">
        <f t="shared" si="2"/>
        <v>0.2</v>
      </c>
      <c r="T29" s="6">
        <f t="shared" si="3"/>
        <v>0.25</v>
      </c>
      <c r="U29" s="149">
        <f t="shared" si="4"/>
        <v>0.25</v>
      </c>
      <c r="V29" s="309">
        <f>+Q30+Q32+Q34+Q36</f>
        <v>2.5000000000000001E-2</v>
      </c>
      <c r="W29" s="309">
        <f t="shared" ref="W29:Y29" si="9">+R30+R32+R34+R36</f>
        <v>0.45</v>
      </c>
      <c r="X29" s="309">
        <f t="shared" si="9"/>
        <v>0</v>
      </c>
      <c r="Y29" s="309">
        <f t="shared" si="9"/>
        <v>0</v>
      </c>
      <c r="Z29" s="398"/>
      <c r="AA29" s="398"/>
      <c r="AB29" s="678"/>
    </row>
    <row r="30" spans="1:28" ht="32.25" customHeight="1" x14ac:dyDescent="0.3">
      <c r="A30" s="718"/>
      <c r="B30" s="720"/>
      <c r="C30" s="680"/>
      <c r="D30" s="682"/>
      <c r="E30" s="460"/>
      <c r="F30" s="642"/>
      <c r="G30" s="453"/>
      <c r="H30" s="453"/>
      <c r="I30" s="455"/>
      <c r="J30" s="701"/>
      <c r="K30" s="185">
        <v>0.25</v>
      </c>
      <c r="L30" s="199" t="s">
        <v>39</v>
      </c>
      <c r="M30" s="45">
        <v>0</v>
      </c>
      <c r="N30" s="45">
        <v>0.5</v>
      </c>
      <c r="O30" s="45">
        <v>0</v>
      </c>
      <c r="P30" s="110">
        <v>0</v>
      </c>
      <c r="Q30" s="165">
        <f t="shared" si="5"/>
        <v>0</v>
      </c>
      <c r="R30" s="165">
        <f t="shared" si="1"/>
        <v>0.125</v>
      </c>
      <c r="S30" s="165">
        <f t="shared" si="2"/>
        <v>0</v>
      </c>
      <c r="T30" s="165">
        <f t="shared" si="3"/>
        <v>0</v>
      </c>
      <c r="U30" s="166">
        <f t="shared" si="4"/>
        <v>0.125</v>
      </c>
      <c r="V30" s="310"/>
      <c r="W30" s="310"/>
      <c r="X30" s="310"/>
      <c r="Y30" s="310"/>
      <c r="Z30" s="398"/>
      <c r="AA30" s="398"/>
      <c r="AB30" s="678"/>
    </row>
    <row r="31" spans="1:28" ht="32.25" customHeight="1" x14ac:dyDescent="0.3">
      <c r="A31" s="718"/>
      <c r="B31" s="720"/>
      <c r="C31" s="680"/>
      <c r="D31" s="682"/>
      <c r="E31" s="460"/>
      <c r="F31" s="642"/>
      <c r="G31" s="453"/>
      <c r="H31" s="453" t="s">
        <v>791</v>
      </c>
      <c r="I31" s="455"/>
      <c r="J31" s="701" t="s">
        <v>792</v>
      </c>
      <c r="K31" s="154">
        <v>0.25</v>
      </c>
      <c r="L31" s="120" t="s">
        <v>35</v>
      </c>
      <c r="M31" s="119">
        <v>0</v>
      </c>
      <c r="N31" s="119">
        <v>0.5</v>
      </c>
      <c r="O31" s="119">
        <v>0.7</v>
      </c>
      <c r="P31" s="118">
        <v>1</v>
      </c>
      <c r="Q31" s="6">
        <f t="shared" si="5"/>
        <v>0</v>
      </c>
      <c r="R31" s="6">
        <f t="shared" si="1"/>
        <v>0.125</v>
      </c>
      <c r="S31" s="6">
        <f t="shared" si="2"/>
        <v>0.17499999999999999</v>
      </c>
      <c r="T31" s="6">
        <f t="shared" si="3"/>
        <v>0.25</v>
      </c>
      <c r="U31" s="149">
        <f t="shared" si="4"/>
        <v>0.25</v>
      </c>
      <c r="V31" s="310"/>
      <c r="W31" s="310"/>
      <c r="X31" s="310"/>
      <c r="Y31" s="310"/>
      <c r="Z31" s="398"/>
      <c r="AA31" s="398"/>
      <c r="AB31" s="678"/>
    </row>
    <row r="32" spans="1:28" ht="32.25" customHeight="1" x14ac:dyDescent="0.3">
      <c r="A32" s="718"/>
      <c r="B32" s="720"/>
      <c r="C32" s="680"/>
      <c r="D32" s="682"/>
      <c r="E32" s="460"/>
      <c r="F32" s="642"/>
      <c r="G32" s="453"/>
      <c r="H32" s="453"/>
      <c r="I32" s="455"/>
      <c r="J32" s="701"/>
      <c r="K32" s="185">
        <v>0.25</v>
      </c>
      <c r="L32" s="199" t="s">
        <v>39</v>
      </c>
      <c r="M32" s="45">
        <v>0</v>
      </c>
      <c r="N32" s="45">
        <v>0.3</v>
      </c>
      <c r="O32" s="45">
        <v>0</v>
      </c>
      <c r="P32" s="110">
        <v>0</v>
      </c>
      <c r="Q32" s="165">
        <f t="shared" si="5"/>
        <v>0</v>
      </c>
      <c r="R32" s="165">
        <f t="shared" si="1"/>
        <v>7.4999999999999997E-2</v>
      </c>
      <c r="S32" s="165">
        <f t="shared" si="2"/>
        <v>0</v>
      </c>
      <c r="T32" s="165">
        <f t="shared" si="3"/>
        <v>0</v>
      </c>
      <c r="U32" s="166">
        <f t="shared" si="4"/>
        <v>7.4999999999999997E-2</v>
      </c>
      <c r="V32" s="310"/>
      <c r="W32" s="310"/>
      <c r="X32" s="310"/>
      <c r="Y32" s="310"/>
      <c r="Z32" s="398"/>
      <c r="AA32" s="398"/>
      <c r="AB32" s="678"/>
    </row>
    <row r="33" spans="1:28" ht="32.25" customHeight="1" x14ac:dyDescent="0.3">
      <c r="A33" s="718"/>
      <c r="B33" s="720"/>
      <c r="C33" s="680"/>
      <c r="D33" s="682"/>
      <c r="E33" s="460"/>
      <c r="F33" s="642"/>
      <c r="G33" s="453"/>
      <c r="H33" s="453" t="s">
        <v>793</v>
      </c>
      <c r="I33" s="455"/>
      <c r="J33" s="701" t="s">
        <v>794</v>
      </c>
      <c r="K33" s="154">
        <v>0.25</v>
      </c>
      <c r="L33" s="120" t="s">
        <v>35</v>
      </c>
      <c r="M33" s="119">
        <v>0.1</v>
      </c>
      <c r="N33" s="119">
        <v>0.6</v>
      </c>
      <c r="O33" s="119">
        <v>0.7</v>
      </c>
      <c r="P33" s="118">
        <v>1</v>
      </c>
      <c r="Q33" s="6">
        <f t="shared" si="5"/>
        <v>2.5000000000000001E-2</v>
      </c>
      <c r="R33" s="6">
        <f t="shared" si="1"/>
        <v>0.15</v>
      </c>
      <c r="S33" s="6">
        <f t="shared" si="2"/>
        <v>0.17499999999999999</v>
      </c>
      <c r="T33" s="6">
        <f t="shared" si="3"/>
        <v>0.25</v>
      </c>
      <c r="U33" s="149">
        <f t="shared" si="4"/>
        <v>0.25</v>
      </c>
      <c r="V33" s="310"/>
      <c r="W33" s="310"/>
      <c r="X33" s="310"/>
      <c r="Y33" s="310"/>
      <c r="Z33" s="398"/>
      <c r="AA33" s="398"/>
      <c r="AB33" s="678"/>
    </row>
    <row r="34" spans="1:28" ht="32.25" customHeight="1" x14ac:dyDescent="0.3">
      <c r="A34" s="718"/>
      <c r="B34" s="720"/>
      <c r="C34" s="680"/>
      <c r="D34" s="682"/>
      <c r="E34" s="460"/>
      <c r="F34" s="642"/>
      <c r="G34" s="453"/>
      <c r="H34" s="453"/>
      <c r="I34" s="455"/>
      <c r="J34" s="701"/>
      <c r="K34" s="185">
        <v>0.25</v>
      </c>
      <c r="L34" s="199" t="s">
        <v>39</v>
      </c>
      <c r="M34" s="45">
        <v>0.1</v>
      </c>
      <c r="N34" s="45">
        <v>0.5</v>
      </c>
      <c r="O34" s="45">
        <v>0</v>
      </c>
      <c r="P34" s="110">
        <v>0</v>
      </c>
      <c r="Q34" s="165">
        <f t="shared" si="5"/>
        <v>2.5000000000000001E-2</v>
      </c>
      <c r="R34" s="165">
        <f t="shared" si="1"/>
        <v>0.125</v>
      </c>
      <c r="S34" s="165">
        <f t="shared" si="2"/>
        <v>0</v>
      </c>
      <c r="T34" s="165">
        <f t="shared" si="3"/>
        <v>0</v>
      </c>
      <c r="U34" s="166">
        <f t="shared" si="4"/>
        <v>0.125</v>
      </c>
      <c r="V34" s="310"/>
      <c r="W34" s="310"/>
      <c r="X34" s="310"/>
      <c r="Y34" s="310"/>
      <c r="Z34" s="398"/>
      <c r="AA34" s="398"/>
      <c r="AB34" s="678"/>
    </row>
    <row r="35" spans="1:28" ht="32.25" customHeight="1" x14ac:dyDescent="0.3">
      <c r="A35" s="718"/>
      <c r="B35" s="720"/>
      <c r="C35" s="680"/>
      <c r="D35" s="682"/>
      <c r="E35" s="460"/>
      <c r="F35" s="642"/>
      <c r="G35" s="453"/>
      <c r="H35" s="453" t="s">
        <v>795</v>
      </c>
      <c r="I35" s="455"/>
      <c r="J35" s="701" t="s">
        <v>796</v>
      </c>
      <c r="K35" s="154">
        <v>0.25</v>
      </c>
      <c r="L35" s="120" t="s">
        <v>35</v>
      </c>
      <c r="M35" s="119">
        <v>0</v>
      </c>
      <c r="N35" s="119">
        <v>0.5</v>
      </c>
      <c r="O35" s="119">
        <v>0.7</v>
      </c>
      <c r="P35" s="118">
        <v>1</v>
      </c>
      <c r="Q35" s="6">
        <f t="shared" si="5"/>
        <v>0</v>
      </c>
      <c r="R35" s="6">
        <f t="shared" si="1"/>
        <v>0.125</v>
      </c>
      <c r="S35" s="6">
        <f t="shared" si="2"/>
        <v>0.17499999999999999</v>
      </c>
      <c r="T35" s="6">
        <f t="shared" si="3"/>
        <v>0.25</v>
      </c>
      <c r="U35" s="149">
        <f t="shared" si="4"/>
        <v>0.25</v>
      </c>
      <c r="V35" s="310"/>
      <c r="W35" s="310"/>
      <c r="X35" s="310"/>
      <c r="Y35" s="310"/>
      <c r="Z35" s="398"/>
      <c r="AA35" s="398"/>
      <c r="AB35" s="678"/>
    </row>
    <row r="36" spans="1:28" x14ac:dyDescent="0.3">
      <c r="A36" s="718"/>
      <c r="B36" s="720"/>
      <c r="C36" s="680"/>
      <c r="D36" s="682"/>
      <c r="E36" s="460"/>
      <c r="F36" s="643"/>
      <c r="G36" s="453"/>
      <c r="H36" s="453"/>
      <c r="I36" s="456"/>
      <c r="J36" s="701"/>
      <c r="K36" s="185">
        <v>0.25</v>
      </c>
      <c r="L36" s="199" t="s">
        <v>39</v>
      </c>
      <c r="M36" s="45">
        <v>0</v>
      </c>
      <c r="N36" s="45">
        <v>0.5</v>
      </c>
      <c r="O36" s="45">
        <v>0</v>
      </c>
      <c r="P36" s="110">
        <v>0</v>
      </c>
      <c r="Q36" s="165">
        <f t="shared" si="5"/>
        <v>0</v>
      </c>
      <c r="R36" s="165">
        <f t="shared" si="1"/>
        <v>0.125</v>
      </c>
      <c r="S36" s="165">
        <f t="shared" si="2"/>
        <v>0</v>
      </c>
      <c r="T36" s="165">
        <f t="shared" si="3"/>
        <v>0</v>
      </c>
      <c r="U36" s="166">
        <f t="shared" si="4"/>
        <v>0.125</v>
      </c>
      <c r="V36" s="310"/>
      <c r="W36" s="310"/>
      <c r="X36" s="310"/>
      <c r="Y36" s="310"/>
      <c r="Z36" s="398"/>
      <c r="AA36" s="398"/>
      <c r="AB36" s="678"/>
    </row>
    <row r="37" spans="1:28" ht="32.25" customHeight="1" x14ac:dyDescent="0.3">
      <c r="A37" s="718"/>
      <c r="B37" s="720"/>
      <c r="C37" s="453" t="s">
        <v>797</v>
      </c>
      <c r="D37" s="696" t="s">
        <v>798</v>
      </c>
      <c r="E37" s="452" t="s">
        <v>799</v>
      </c>
      <c r="F37" s="698">
        <v>102</v>
      </c>
      <c r="G37" s="453" t="s">
        <v>800</v>
      </c>
      <c r="H37" s="453" t="s">
        <v>801</v>
      </c>
      <c r="I37" s="697">
        <f>V37</f>
        <v>0</v>
      </c>
      <c r="J37" s="672" t="s">
        <v>802</v>
      </c>
      <c r="K37" s="154">
        <v>1</v>
      </c>
      <c r="L37" s="120" t="s">
        <v>35</v>
      </c>
      <c r="M37" s="119">
        <v>0</v>
      </c>
      <c r="N37" s="119">
        <v>0.4</v>
      </c>
      <c r="O37" s="119">
        <v>0.7</v>
      </c>
      <c r="P37" s="118">
        <v>1</v>
      </c>
      <c r="Q37" s="6">
        <f t="shared" si="5"/>
        <v>0</v>
      </c>
      <c r="R37" s="6">
        <f t="shared" si="1"/>
        <v>0.4</v>
      </c>
      <c r="S37" s="6">
        <f t="shared" si="2"/>
        <v>0.7</v>
      </c>
      <c r="T37" s="6">
        <f t="shared" si="3"/>
        <v>1</v>
      </c>
      <c r="U37" s="149">
        <f t="shared" si="4"/>
        <v>1</v>
      </c>
      <c r="V37" s="310">
        <f>+Q38</f>
        <v>0</v>
      </c>
      <c r="W37" s="310">
        <f t="shared" ref="W37:Y37" si="10">+R38</f>
        <v>0.2</v>
      </c>
      <c r="X37" s="310">
        <f t="shared" si="10"/>
        <v>0</v>
      </c>
      <c r="Y37" s="310">
        <f t="shared" si="10"/>
        <v>0</v>
      </c>
      <c r="Z37" s="398"/>
      <c r="AA37" s="398"/>
      <c r="AB37" s="678"/>
    </row>
    <row r="38" spans="1:28" x14ac:dyDescent="0.3">
      <c r="A38" s="718"/>
      <c r="B38" s="720"/>
      <c r="C38" s="453"/>
      <c r="D38" s="696"/>
      <c r="E38" s="452"/>
      <c r="F38" s="699"/>
      <c r="G38" s="453"/>
      <c r="H38" s="453"/>
      <c r="I38" s="453"/>
      <c r="J38" s="672"/>
      <c r="K38" s="185">
        <v>1</v>
      </c>
      <c r="L38" s="199" t="s">
        <v>39</v>
      </c>
      <c r="M38" s="45">
        <v>0</v>
      </c>
      <c r="N38" s="45">
        <v>0.2</v>
      </c>
      <c r="O38" s="45">
        <v>0</v>
      </c>
      <c r="P38" s="110">
        <v>0</v>
      </c>
      <c r="Q38" s="165">
        <f t="shared" si="5"/>
        <v>0</v>
      </c>
      <c r="R38" s="165">
        <f t="shared" si="1"/>
        <v>0.2</v>
      </c>
      <c r="S38" s="165">
        <f t="shared" si="2"/>
        <v>0</v>
      </c>
      <c r="T38" s="165">
        <f t="shared" si="3"/>
        <v>0</v>
      </c>
      <c r="U38" s="166">
        <f t="shared" si="4"/>
        <v>0.2</v>
      </c>
      <c r="V38" s="310"/>
      <c r="W38" s="310"/>
      <c r="X38" s="310"/>
      <c r="Y38" s="310"/>
      <c r="Z38" s="398"/>
      <c r="AA38" s="398"/>
      <c r="AB38" s="678"/>
    </row>
    <row r="39" spans="1:28" ht="32.25" customHeight="1" x14ac:dyDescent="0.3">
      <c r="A39" s="718"/>
      <c r="B39" s="720"/>
      <c r="C39" s="683" t="s">
        <v>803</v>
      </c>
      <c r="D39" s="682" t="s">
        <v>804</v>
      </c>
      <c r="E39" s="686" t="s">
        <v>805</v>
      </c>
      <c r="F39" s="688">
        <v>103</v>
      </c>
      <c r="G39" s="453" t="s">
        <v>806</v>
      </c>
      <c r="H39" s="453" t="s">
        <v>807</v>
      </c>
      <c r="I39" s="674">
        <f>V39</f>
        <v>0.08</v>
      </c>
      <c r="J39" s="672" t="s">
        <v>808</v>
      </c>
      <c r="K39" s="154">
        <v>0.4</v>
      </c>
      <c r="L39" s="120" t="s">
        <v>35</v>
      </c>
      <c r="M39" s="119">
        <v>0.05</v>
      </c>
      <c r="N39" s="119">
        <v>0.6</v>
      </c>
      <c r="O39" s="119">
        <v>1</v>
      </c>
      <c r="P39" s="118">
        <v>1</v>
      </c>
      <c r="Q39" s="6">
        <f t="shared" si="5"/>
        <v>2.0000000000000004E-2</v>
      </c>
      <c r="R39" s="6">
        <f t="shared" si="1"/>
        <v>0.24</v>
      </c>
      <c r="S39" s="6">
        <f t="shared" si="2"/>
        <v>0.4</v>
      </c>
      <c r="T39" s="6">
        <f t="shared" si="3"/>
        <v>0.4</v>
      </c>
      <c r="U39" s="149">
        <f t="shared" si="4"/>
        <v>0.4</v>
      </c>
      <c r="V39" s="310">
        <f>+Q40+Q42+Q44</f>
        <v>0.08</v>
      </c>
      <c r="W39" s="310">
        <f t="shared" ref="W39:Y39" si="11">+R40+R42+R44</f>
        <v>0.44000000000000006</v>
      </c>
      <c r="X39" s="310">
        <f t="shared" si="11"/>
        <v>0</v>
      </c>
      <c r="Y39" s="310">
        <f t="shared" si="11"/>
        <v>0</v>
      </c>
      <c r="Z39" s="398"/>
      <c r="AA39" s="398"/>
      <c r="AB39" s="678"/>
    </row>
    <row r="40" spans="1:28" ht="32.25" customHeight="1" x14ac:dyDescent="0.3">
      <c r="A40" s="718"/>
      <c r="B40" s="720"/>
      <c r="C40" s="684"/>
      <c r="D40" s="682"/>
      <c r="E40" s="686"/>
      <c r="F40" s="689"/>
      <c r="G40" s="453"/>
      <c r="H40" s="453"/>
      <c r="I40" s="455"/>
      <c r="J40" s="672"/>
      <c r="K40" s="185">
        <v>0.4</v>
      </c>
      <c r="L40" s="199" t="s">
        <v>39</v>
      </c>
      <c r="M40" s="45">
        <v>0.15</v>
      </c>
      <c r="N40" s="45">
        <v>0.5</v>
      </c>
      <c r="O40" s="45">
        <v>0</v>
      </c>
      <c r="P40" s="110">
        <v>0</v>
      </c>
      <c r="Q40" s="165">
        <f t="shared" si="5"/>
        <v>0.06</v>
      </c>
      <c r="R40" s="165">
        <f t="shared" si="1"/>
        <v>0.2</v>
      </c>
      <c r="S40" s="165">
        <f t="shared" si="2"/>
        <v>0</v>
      </c>
      <c r="T40" s="165">
        <f t="shared" si="3"/>
        <v>0</v>
      </c>
      <c r="U40" s="166">
        <f t="shared" si="4"/>
        <v>0.2</v>
      </c>
      <c r="V40" s="310"/>
      <c r="W40" s="310"/>
      <c r="X40" s="310"/>
      <c r="Y40" s="310"/>
      <c r="Z40" s="398"/>
      <c r="AA40" s="398"/>
      <c r="AB40" s="678"/>
    </row>
    <row r="41" spans="1:28" ht="32.25" customHeight="1" x14ac:dyDescent="0.3">
      <c r="A41" s="718"/>
      <c r="B41" s="720"/>
      <c r="C41" s="684"/>
      <c r="D41" s="682"/>
      <c r="E41" s="686"/>
      <c r="F41" s="689"/>
      <c r="G41" s="453"/>
      <c r="H41" s="453" t="s">
        <v>809</v>
      </c>
      <c r="I41" s="455"/>
      <c r="J41" s="672" t="s">
        <v>810</v>
      </c>
      <c r="K41" s="154">
        <v>0.2</v>
      </c>
      <c r="L41" s="120" t="s">
        <v>35</v>
      </c>
      <c r="M41" s="119">
        <v>0</v>
      </c>
      <c r="N41" s="119">
        <v>0.4</v>
      </c>
      <c r="O41" s="119">
        <v>0.4</v>
      </c>
      <c r="P41" s="118">
        <v>1</v>
      </c>
      <c r="Q41" s="6">
        <f t="shared" si="5"/>
        <v>0</v>
      </c>
      <c r="R41" s="150">
        <f t="shared" si="1"/>
        <v>8.0000000000000016E-2</v>
      </c>
      <c r="S41" s="150">
        <f t="shared" si="2"/>
        <v>8.0000000000000016E-2</v>
      </c>
      <c r="T41" s="150">
        <f t="shared" si="3"/>
        <v>0.2</v>
      </c>
      <c r="U41" s="149">
        <f t="shared" si="4"/>
        <v>0.2</v>
      </c>
      <c r="V41" s="310"/>
      <c r="W41" s="310"/>
      <c r="X41" s="310"/>
      <c r="Y41" s="310"/>
      <c r="Z41" s="398"/>
      <c r="AA41" s="398"/>
      <c r="AB41" s="678"/>
    </row>
    <row r="42" spans="1:28" ht="32.25" customHeight="1" x14ac:dyDescent="0.3">
      <c r="A42" s="718"/>
      <c r="B42" s="720"/>
      <c r="C42" s="684"/>
      <c r="D42" s="682"/>
      <c r="E42" s="686"/>
      <c r="F42" s="689"/>
      <c r="G42" s="453"/>
      <c r="H42" s="453"/>
      <c r="I42" s="455"/>
      <c r="J42" s="672"/>
      <c r="K42" s="185">
        <v>0.2</v>
      </c>
      <c r="L42" s="199" t="s">
        <v>39</v>
      </c>
      <c r="M42" s="45">
        <v>0</v>
      </c>
      <c r="N42" s="45">
        <v>0.2</v>
      </c>
      <c r="O42" s="45">
        <v>0</v>
      </c>
      <c r="P42" s="110">
        <v>0</v>
      </c>
      <c r="Q42" s="165">
        <f t="shared" si="5"/>
        <v>0</v>
      </c>
      <c r="R42" s="165">
        <f t="shared" si="1"/>
        <v>4.0000000000000008E-2</v>
      </c>
      <c r="S42" s="165">
        <f t="shared" si="2"/>
        <v>0</v>
      </c>
      <c r="T42" s="165">
        <f t="shared" si="3"/>
        <v>0</v>
      </c>
      <c r="U42" s="169">
        <f t="shared" si="4"/>
        <v>4.0000000000000008E-2</v>
      </c>
      <c r="V42" s="310"/>
      <c r="W42" s="310"/>
      <c r="X42" s="310"/>
      <c r="Y42" s="310"/>
      <c r="Z42" s="398"/>
      <c r="AA42" s="398"/>
      <c r="AB42" s="678"/>
    </row>
    <row r="43" spans="1:28" ht="32.25" customHeight="1" x14ac:dyDescent="0.3">
      <c r="A43" s="718"/>
      <c r="B43" s="720"/>
      <c r="C43" s="684"/>
      <c r="D43" s="682"/>
      <c r="E43" s="686"/>
      <c r="F43" s="689"/>
      <c r="G43" s="453"/>
      <c r="H43" s="453" t="s">
        <v>811</v>
      </c>
      <c r="I43" s="455"/>
      <c r="J43" s="672" t="s">
        <v>812</v>
      </c>
      <c r="K43" s="154">
        <v>0.4</v>
      </c>
      <c r="L43" s="120" t="s">
        <v>35</v>
      </c>
      <c r="M43" s="119">
        <v>0</v>
      </c>
      <c r="N43" s="119">
        <v>0.5</v>
      </c>
      <c r="O43" s="119">
        <v>0.75</v>
      </c>
      <c r="P43" s="118">
        <v>1</v>
      </c>
      <c r="Q43" s="6">
        <f t="shared" si="5"/>
        <v>0</v>
      </c>
      <c r="R43" s="6">
        <f t="shared" si="1"/>
        <v>0.2</v>
      </c>
      <c r="S43" s="6">
        <f t="shared" si="2"/>
        <v>0.30000000000000004</v>
      </c>
      <c r="T43" s="6">
        <f t="shared" si="3"/>
        <v>0.4</v>
      </c>
      <c r="U43" s="153">
        <f t="shared" si="4"/>
        <v>0.4</v>
      </c>
      <c r="V43" s="310"/>
      <c r="W43" s="310"/>
      <c r="X43" s="310"/>
      <c r="Y43" s="310"/>
      <c r="Z43" s="398"/>
      <c r="AA43" s="398"/>
      <c r="AB43" s="678"/>
    </row>
    <row r="44" spans="1:28" ht="32.25" customHeight="1" x14ac:dyDescent="0.3">
      <c r="A44" s="718"/>
      <c r="B44" s="720"/>
      <c r="C44" s="684"/>
      <c r="D44" s="682"/>
      <c r="E44" s="686"/>
      <c r="F44" s="690"/>
      <c r="G44" s="453"/>
      <c r="H44" s="453"/>
      <c r="I44" s="456"/>
      <c r="J44" s="672"/>
      <c r="K44" s="185">
        <v>0.4</v>
      </c>
      <c r="L44" s="199" t="s">
        <v>39</v>
      </c>
      <c r="M44" s="45">
        <v>0.05</v>
      </c>
      <c r="N44" s="45">
        <v>0.5</v>
      </c>
      <c r="O44" s="45">
        <v>0</v>
      </c>
      <c r="P44" s="110">
        <v>0</v>
      </c>
      <c r="Q44" s="165">
        <f t="shared" si="5"/>
        <v>2.0000000000000004E-2</v>
      </c>
      <c r="R44" s="165">
        <f t="shared" si="1"/>
        <v>0.2</v>
      </c>
      <c r="S44" s="165">
        <f t="shared" si="2"/>
        <v>0</v>
      </c>
      <c r="T44" s="165">
        <f t="shared" si="3"/>
        <v>0</v>
      </c>
      <c r="U44" s="169">
        <f t="shared" si="4"/>
        <v>0.2</v>
      </c>
      <c r="V44" s="310"/>
      <c r="W44" s="310"/>
      <c r="X44" s="310"/>
      <c r="Y44" s="310"/>
      <c r="Z44" s="398"/>
      <c r="AA44" s="398"/>
      <c r="AB44" s="678"/>
    </row>
    <row r="45" spans="1:28" ht="32.25" customHeight="1" x14ac:dyDescent="0.3">
      <c r="A45" s="718"/>
      <c r="B45" s="720"/>
      <c r="C45" s="684"/>
      <c r="D45" s="687" t="s">
        <v>813</v>
      </c>
      <c r="E45" s="686" t="s">
        <v>814</v>
      </c>
      <c r="F45" s="688">
        <v>104</v>
      </c>
      <c r="G45" s="453" t="s">
        <v>815</v>
      </c>
      <c r="H45" s="453" t="s">
        <v>816</v>
      </c>
      <c r="I45" s="674">
        <f>V45</f>
        <v>0</v>
      </c>
      <c r="J45" s="672" t="s">
        <v>817</v>
      </c>
      <c r="K45" s="154">
        <v>0.4</v>
      </c>
      <c r="L45" s="120" t="s">
        <v>35</v>
      </c>
      <c r="M45" s="119">
        <v>0</v>
      </c>
      <c r="N45" s="119">
        <v>0.3</v>
      </c>
      <c r="O45" s="119">
        <v>0.7</v>
      </c>
      <c r="P45" s="118">
        <v>1</v>
      </c>
      <c r="Q45" s="6">
        <f t="shared" si="5"/>
        <v>0</v>
      </c>
      <c r="R45" s="6">
        <f t="shared" si="1"/>
        <v>0.12</v>
      </c>
      <c r="S45" s="6">
        <f t="shared" si="2"/>
        <v>0.27999999999999997</v>
      </c>
      <c r="T45" s="6">
        <f t="shared" si="3"/>
        <v>0.4</v>
      </c>
      <c r="U45" s="153">
        <f t="shared" si="4"/>
        <v>0.4</v>
      </c>
      <c r="V45" s="310">
        <f>+Q46+Q48+Q50</f>
        <v>0</v>
      </c>
      <c r="W45" s="310">
        <f t="shared" ref="W45:Y45" si="12">+R46+R48+R50</f>
        <v>0.36599999999999999</v>
      </c>
      <c r="X45" s="310">
        <f t="shared" si="12"/>
        <v>0</v>
      </c>
      <c r="Y45" s="310">
        <f t="shared" si="12"/>
        <v>0</v>
      </c>
      <c r="Z45" s="398"/>
      <c r="AA45" s="398"/>
      <c r="AB45" s="678"/>
    </row>
    <row r="46" spans="1:28" ht="32.25" customHeight="1" x14ac:dyDescent="0.3">
      <c r="A46" s="718"/>
      <c r="B46" s="720"/>
      <c r="C46" s="684"/>
      <c r="D46" s="687"/>
      <c r="E46" s="686"/>
      <c r="F46" s="689"/>
      <c r="G46" s="453"/>
      <c r="H46" s="453"/>
      <c r="I46" s="455"/>
      <c r="J46" s="672"/>
      <c r="K46" s="185">
        <v>0.4</v>
      </c>
      <c r="L46" s="199" t="s">
        <v>39</v>
      </c>
      <c r="M46" s="45">
        <v>0</v>
      </c>
      <c r="N46" s="45">
        <v>0.44</v>
      </c>
      <c r="O46" s="45">
        <v>0</v>
      </c>
      <c r="P46" s="110">
        <v>0</v>
      </c>
      <c r="Q46" s="165">
        <f t="shared" si="5"/>
        <v>0</v>
      </c>
      <c r="R46" s="165">
        <f t="shared" si="1"/>
        <v>0.17600000000000002</v>
      </c>
      <c r="S46" s="165">
        <f t="shared" si="2"/>
        <v>0</v>
      </c>
      <c r="T46" s="165">
        <f t="shared" si="3"/>
        <v>0</v>
      </c>
      <c r="U46" s="169">
        <f t="shared" si="4"/>
        <v>0.17600000000000002</v>
      </c>
      <c r="V46" s="310"/>
      <c r="W46" s="310"/>
      <c r="X46" s="310"/>
      <c r="Y46" s="310"/>
      <c r="Z46" s="398"/>
      <c r="AA46" s="398"/>
      <c r="AB46" s="678"/>
    </row>
    <row r="47" spans="1:28" ht="32.25" customHeight="1" x14ac:dyDescent="0.3">
      <c r="A47" s="718"/>
      <c r="B47" s="720"/>
      <c r="C47" s="684"/>
      <c r="D47" s="687"/>
      <c r="E47" s="686"/>
      <c r="F47" s="689"/>
      <c r="G47" s="453"/>
      <c r="H47" s="453"/>
      <c r="I47" s="455"/>
      <c r="J47" s="672" t="s">
        <v>818</v>
      </c>
      <c r="K47" s="154">
        <v>0.4</v>
      </c>
      <c r="L47" s="120" t="s">
        <v>35</v>
      </c>
      <c r="M47" s="119">
        <v>0</v>
      </c>
      <c r="N47" s="119">
        <v>0.3</v>
      </c>
      <c r="O47" s="119">
        <v>0.7</v>
      </c>
      <c r="P47" s="118">
        <v>1</v>
      </c>
      <c r="Q47" s="6">
        <f t="shared" si="5"/>
        <v>0</v>
      </c>
      <c r="R47" s="6">
        <f t="shared" si="1"/>
        <v>0.12</v>
      </c>
      <c r="S47" s="6">
        <f t="shared" si="2"/>
        <v>0.27999999999999997</v>
      </c>
      <c r="T47" s="6">
        <f t="shared" si="3"/>
        <v>0.4</v>
      </c>
      <c r="U47" s="153">
        <f t="shared" si="4"/>
        <v>0.4</v>
      </c>
      <c r="V47" s="310"/>
      <c r="W47" s="310"/>
      <c r="X47" s="310"/>
      <c r="Y47" s="310"/>
      <c r="Z47" s="398"/>
      <c r="AA47" s="398"/>
      <c r="AB47" s="678"/>
    </row>
    <row r="48" spans="1:28" ht="32.25" customHeight="1" x14ac:dyDescent="0.3">
      <c r="A48" s="718"/>
      <c r="B48" s="720"/>
      <c r="C48" s="684"/>
      <c r="D48" s="687"/>
      <c r="E48" s="686"/>
      <c r="F48" s="689"/>
      <c r="G48" s="453"/>
      <c r="H48" s="453"/>
      <c r="I48" s="455"/>
      <c r="J48" s="672"/>
      <c r="K48" s="185">
        <v>0.4</v>
      </c>
      <c r="L48" s="199" t="s">
        <v>39</v>
      </c>
      <c r="M48" s="45">
        <v>0</v>
      </c>
      <c r="N48" s="45">
        <v>0.22500000000000001</v>
      </c>
      <c r="O48" s="45">
        <v>0</v>
      </c>
      <c r="P48" s="110">
        <v>0</v>
      </c>
      <c r="Q48" s="165">
        <f t="shared" si="5"/>
        <v>0</v>
      </c>
      <c r="R48" s="165">
        <f t="shared" si="1"/>
        <v>9.0000000000000011E-2</v>
      </c>
      <c r="S48" s="165">
        <f t="shared" si="2"/>
        <v>0</v>
      </c>
      <c r="T48" s="165">
        <f t="shared" si="3"/>
        <v>0</v>
      </c>
      <c r="U48" s="169">
        <f t="shared" si="4"/>
        <v>9.0000000000000011E-2</v>
      </c>
      <c r="V48" s="310"/>
      <c r="W48" s="310"/>
      <c r="X48" s="310"/>
      <c r="Y48" s="310"/>
      <c r="Z48" s="398"/>
      <c r="AA48" s="398"/>
      <c r="AB48" s="678"/>
    </row>
    <row r="49" spans="1:28" ht="32.25" customHeight="1" x14ac:dyDescent="0.3">
      <c r="A49" s="718"/>
      <c r="B49" s="720"/>
      <c r="C49" s="684"/>
      <c r="D49" s="687"/>
      <c r="E49" s="686"/>
      <c r="F49" s="689"/>
      <c r="G49" s="453"/>
      <c r="H49" s="453"/>
      <c r="I49" s="455"/>
      <c r="J49" s="672" t="s">
        <v>819</v>
      </c>
      <c r="K49" s="154">
        <v>0.2</v>
      </c>
      <c r="L49" s="120" t="s">
        <v>35</v>
      </c>
      <c r="M49" s="119">
        <v>0</v>
      </c>
      <c r="N49" s="119">
        <v>0.3</v>
      </c>
      <c r="O49" s="119">
        <v>0.7</v>
      </c>
      <c r="P49" s="118">
        <v>1</v>
      </c>
      <c r="Q49" s="6">
        <f t="shared" si="5"/>
        <v>0</v>
      </c>
      <c r="R49" s="6">
        <f t="shared" si="1"/>
        <v>0.06</v>
      </c>
      <c r="S49" s="6">
        <f t="shared" si="2"/>
        <v>0.13999999999999999</v>
      </c>
      <c r="T49" s="6">
        <f t="shared" si="3"/>
        <v>0.2</v>
      </c>
      <c r="U49" s="153">
        <f t="shared" si="4"/>
        <v>0.2</v>
      </c>
      <c r="V49" s="310"/>
      <c r="W49" s="310"/>
      <c r="X49" s="310"/>
      <c r="Y49" s="310"/>
      <c r="Z49" s="398"/>
      <c r="AA49" s="398"/>
      <c r="AB49" s="678"/>
    </row>
    <row r="50" spans="1:28" ht="32.25" customHeight="1" x14ac:dyDescent="0.3">
      <c r="A50" s="718"/>
      <c r="B50" s="720"/>
      <c r="C50" s="684"/>
      <c r="D50" s="687"/>
      <c r="E50" s="686"/>
      <c r="F50" s="690"/>
      <c r="G50" s="453"/>
      <c r="H50" s="453"/>
      <c r="I50" s="456"/>
      <c r="J50" s="672"/>
      <c r="K50" s="185">
        <v>0.2</v>
      </c>
      <c r="L50" s="199" t="s">
        <v>39</v>
      </c>
      <c r="M50" s="45">
        <v>0</v>
      </c>
      <c r="N50" s="45">
        <v>0.5</v>
      </c>
      <c r="O50" s="45">
        <v>0</v>
      </c>
      <c r="P50" s="110">
        <v>0</v>
      </c>
      <c r="Q50" s="165">
        <f t="shared" si="5"/>
        <v>0</v>
      </c>
      <c r="R50" s="165">
        <f t="shared" si="1"/>
        <v>0.1</v>
      </c>
      <c r="S50" s="165">
        <f t="shared" si="2"/>
        <v>0</v>
      </c>
      <c r="T50" s="165">
        <f t="shared" si="3"/>
        <v>0</v>
      </c>
      <c r="U50" s="169">
        <f t="shared" si="4"/>
        <v>0.1</v>
      </c>
      <c r="V50" s="310"/>
      <c r="W50" s="310"/>
      <c r="X50" s="310"/>
      <c r="Y50" s="310"/>
      <c r="Z50" s="398"/>
      <c r="AA50" s="398"/>
      <c r="AB50" s="678"/>
    </row>
    <row r="51" spans="1:28" ht="32.25" customHeight="1" x14ac:dyDescent="0.3">
      <c r="A51" s="718"/>
      <c r="B51" s="720"/>
      <c r="C51" s="684"/>
      <c r="D51" s="695" t="s">
        <v>820</v>
      </c>
      <c r="E51" s="686" t="s">
        <v>821</v>
      </c>
      <c r="F51" s="688">
        <v>105</v>
      </c>
      <c r="G51" s="453" t="s">
        <v>822</v>
      </c>
      <c r="H51" s="453" t="s">
        <v>823</v>
      </c>
      <c r="I51" s="674">
        <f>V51</f>
        <v>0.23749999999999999</v>
      </c>
      <c r="J51" s="672" t="s">
        <v>824</v>
      </c>
      <c r="K51" s="154">
        <v>0.25</v>
      </c>
      <c r="L51" s="120" t="s">
        <v>35</v>
      </c>
      <c r="M51" s="119">
        <v>0.25</v>
      </c>
      <c r="N51" s="119">
        <v>0.5</v>
      </c>
      <c r="O51" s="119">
        <v>0.75</v>
      </c>
      <c r="P51" s="118">
        <v>1</v>
      </c>
      <c r="Q51" s="6">
        <f t="shared" si="5"/>
        <v>6.25E-2</v>
      </c>
      <c r="R51" s="6">
        <f t="shared" si="1"/>
        <v>0.125</v>
      </c>
      <c r="S51" s="6">
        <f t="shared" si="2"/>
        <v>0.1875</v>
      </c>
      <c r="T51" s="6">
        <f t="shared" si="3"/>
        <v>0.25</v>
      </c>
      <c r="U51" s="153">
        <f t="shared" si="4"/>
        <v>0.25</v>
      </c>
      <c r="V51" s="310">
        <f>+Q52+Q54+Q56+Q58</f>
        <v>0.23749999999999999</v>
      </c>
      <c r="W51" s="310">
        <f t="shared" ref="W51:Y51" si="13">+R52+R54+R56+R58</f>
        <v>0.5</v>
      </c>
      <c r="X51" s="310">
        <f t="shared" si="13"/>
        <v>0</v>
      </c>
      <c r="Y51" s="310">
        <f t="shared" si="13"/>
        <v>0</v>
      </c>
      <c r="Z51" s="398"/>
      <c r="AA51" s="398"/>
      <c r="AB51" s="678"/>
    </row>
    <row r="52" spans="1:28" ht="32.25" customHeight="1" x14ac:dyDescent="0.3">
      <c r="A52" s="718"/>
      <c r="B52" s="720"/>
      <c r="C52" s="684"/>
      <c r="D52" s="695"/>
      <c r="E52" s="686"/>
      <c r="F52" s="689"/>
      <c r="G52" s="453"/>
      <c r="H52" s="453"/>
      <c r="I52" s="455"/>
      <c r="J52" s="672"/>
      <c r="K52" s="185">
        <v>0.25</v>
      </c>
      <c r="L52" s="199" t="s">
        <v>39</v>
      </c>
      <c r="M52" s="45">
        <v>0.25</v>
      </c>
      <c r="N52" s="45">
        <v>0.5</v>
      </c>
      <c r="O52" s="45">
        <v>0</v>
      </c>
      <c r="P52" s="110">
        <v>0</v>
      </c>
      <c r="Q52" s="165">
        <f t="shared" si="5"/>
        <v>6.25E-2</v>
      </c>
      <c r="R52" s="165">
        <f t="shared" si="1"/>
        <v>0.125</v>
      </c>
      <c r="S52" s="165">
        <f t="shared" si="2"/>
        <v>0</v>
      </c>
      <c r="T52" s="165">
        <f t="shared" si="3"/>
        <v>0</v>
      </c>
      <c r="U52" s="169">
        <f t="shared" si="4"/>
        <v>0.125</v>
      </c>
      <c r="V52" s="310"/>
      <c r="W52" s="310"/>
      <c r="X52" s="310"/>
      <c r="Y52" s="310"/>
      <c r="Z52" s="398"/>
      <c r="AA52" s="398"/>
      <c r="AB52" s="678"/>
    </row>
    <row r="53" spans="1:28" ht="32.25" customHeight="1" x14ac:dyDescent="0.3">
      <c r="A53" s="718"/>
      <c r="B53" s="720"/>
      <c r="C53" s="684"/>
      <c r="D53" s="695"/>
      <c r="E53" s="686"/>
      <c r="F53" s="689"/>
      <c r="G53" s="453" t="s">
        <v>825</v>
      </c>
      <c r="H53" s="453" t="s">
        <v>823</v>
      </c>
      <c r="I53" s="455"/>
      <c r="J53" s="672" t="s">
        <v>826</v>
      </c>
      <c r="K53" s="154">
        <v>0.25</v>
      </c>
      <c r="L53" s="120" t="s">
        <v>35</v>
      </c>
      <c r="M53" s="119">
        <v>0.25</v>
      </c>
      <c r="N53" s="119">
        <v>0.5</v>
      </c>
      <c r="O53" s="119">
        <v>0.75</v>
      </c>
      <c r="P53" s="118">
        <v>1</v>
      </c>
      <c r="Q53" s="6">
        <f t="shared" si="5"/>
        <v>6.25E-2</v>
      </c>
      <c r="R53" s="6">
        <f t="shared" si="1"/>
        <v>0.125</v>
      </c>
      <c r="S53" s="6">
        <f t="shared" si="2"/>
        <v>0.1875</v>
      </c>
      <c r="T53" s="6">
        <f t="shared" si="3"/>
        <v>0.25</v>
      </c>
      <c r="U53" s="153">
        <f t="shared" si="4"/>
        <v>0.25</v>
      </c>
      <c r="V53" s="310"/>
      <c r="W53" s="310"/>
      <c r="X53" s="310"/>
      <c r="Y53" s="310"/>
      <c r="Z53" s="398"/>
      <c r="AA53" s="398"/>
      <c r="AB53" s="678"/>
    </row>
    <row r="54" spans="1:28" ht="32.25" customHeight="1" x14ac:dyDescent="0.3">
      <c r="A54" s="718"/>
      <c r="B54" s="720"/>
      <c r="C54" s="684"/>
      <c r="D54" s="695"/>
      <c r="E54" s="686"/>
      <c r="F54" s="689"/>
      <c r="G54" s="453"/>
      <c r="H54" s="453"/>
      <c r="I54" s="455"/>
      <c r="J54" s="672"/>
      <c r="K54" s="185">
        <v>0.25</v>
      </c>
      <c r="L54" s="199" t="s">
        <v>39</v>
      </c>
      <c r="M54" s="45">
        <v>0.25</v>
      </c>
      <c r="N54" s="45">
        <v>0.5</v>
      </c>
      <c r="O54" s="45">
        <v>0</v>
      </c>
      <c r="P54" s="110">
        <v>0</v>
      </c>
      <c r="Q54" s="165">
        <f t="shared" si="5"/>
        <v>6.25E-2</v>
      </c>
      <c r="R54" s="165">
        <f t="shared" si="1"/>
        <v>0.125</v>
      </c>
      <c r="S54" s="165">
        <f t="shared" si="2"/>
        <v>0</v>
      </c>
      <c r="T54" s="165">
        <f t="shared" si="3"/>
        <v>0</v>
      </c>
      <c r="U54" s="169">
        <f t="shared" si="4"/>
        <v>0.125</v>
      </c>
      <c r="V54" s="310"/>
      <c r="W54" s="310"/>
      <c r="X54" s="310"/>
      <c r="Y54" s="310"/>
      <c r="Z54" s="398"/>
      <c r="AA54" s="398"/>
      <c r="AB54" s="678"/>
    </row>
    <row r="55" spans="1:28" ht="32.25" customHeight="1" x14ac:dyDescent="0.3">
      <c r="A55" s="718"/>
      <c r="B55" s="720"/>
      <c r="C55" s="684"/>
      <c r="D55" s="695"/>
      <c r="E55" s="686"/>
      <c r="F55" s="689"/>
      <c r="G55" s="453" t="s">
        <v>827</v>
      </c>
      <c r="H55" s="453" t="s">
        <v>823</v>
      </c>
      <c r="I55" s="455"/>
      <c r="J55" s="672" t="s">
        <v>828</v>
      </c>
      <c r="K55" s="154">
        <v>0.25</v>
      </c>
      <c r="L55" s="120" t="s">
        <v>35</v>
      </c>
      <c r="M55" s="119">
        <v>0.25</v>
      </c>
      <c r="N55" s="119">
        <v>0.5</v>
      </c>
      <c r="O55" s="119">
        <v>0.75</v>
      </c>
      <c r="P55" s="118">
        <v>1</v>
      </c>
      <c r="Q55" s="6">
        <f t="shared" si="5"/>
        <v>6.25E-2</v>
      </c>
      <c r="R55" s="6">
        <f t="shared" si="1"/>
        <v>0.125</v>
      </c>
      <c r="S55" s="6">
        <f t="shared" si="2"/>
        <v>0.1875</v>
      </c>
      <c r="T55" s="6">
        <f t="shared" si="3"/>
        <v>0.25</v>
      </c>
      <c r="U55" s="153">
        <f t="shared" si="4"/>
        <v>0.25</v>
      </c>
      <c r="V55" s="310"/>
      <c r="W55" s="310"/>
      <c r="X55" s="310"/>
      <c r="Y55" s="310"/>
      <c r="Z55" s="398"/>
      <c r="AA55" s="398"/>
      <c r="AB55" s="678"/>
    </row>
    <row r="56" spans="1:28" ht="32.25" customHeight="1" x14ac:dyDescent="0.3">
      <c r="A56" s="718"/>
      <c r="B56" s="720"/>
      <c r="C56" s="684"/>
      <c r="D56" s="695"/>
      <c r="E56" s="686"/>
      <c r="F56" s="689"/>
      <c r="G56" s="453"/>
      <c r="H56" s="453"/>
      <c r="I56" s="455"/>
      <c r="J56" s="672"/>
      <c r="K56" s="185">
        <v>0.25</v>
      </c>
      <c r="L56" s="199" t="s">
        <v>39</v>
      </c>
      <c r="M56" s="45">
        <v>0.25</v>
      </c>
      <c r="N56" s="45">
        <v>0.5</v>
      </c>
      <c r="O56" s="45">
        <v>0</v>
      </c>
      <c r="P56" s="110">
        <v>0</v>
      </c>
      <c r="Q56" s="165">
        <f t="shared" si="5"/>
        <v>6.25E-2</v>
      </c>
      <c r="R56" s="165">
        <f t="shared" si="1"/>
        <v>0.125</v>
      </c>
      <c r="S56" s="165">
        <f t="shared" si="2"/>
        <v>0</v>
      </c>
      <c r="T56" s="165">
        <f t="shared" si="3"/>
        <v>0</v>
      </c>
      <c r="U56" s="169">
        <f t="shared" si="4"/>
        <v>0.125</v>
      </c>
      <c r="V56" s="310"/>
      <c r="W56" s="310"/>
      <c r="X56" s="310"/>
      <c r="Y56" s="310"/>
      <c r="Z56" s="398"/>
      <c r="AA56" s="398"/>
      <c r="AB56" s="678"/>
    </row>
    <row r="57" spans="1:28" ht="32.25" customHeight="1" x14ac:dyDescent="0.3">
      <c r="A57" s="718"/>
      <c r="B57" s="720"/>
      <c r="C57" s="684"/>
      <c r="D57" s="695"/>
      <c r="E57" s="686"/>
      <c r="F57" s="689"/>
      <c r="G57" s="453" t="s">
        <v>829</v>
      </c>
      <c r="H57" s="453" t="s">
        <v>830</v>
      </c>
      <c r="I57" s="455"/>
      <c r="J57" s="672" t="s">
        <v>831</v>
      </c>
      <c r="K57" s="154">
        <v>0.25</v>
      </c>
      <c r="L57" s="120" t="s">
        <v>35</v>
      </c>
      <c r="M57" s="119">
        <v>0.2</v>
      </c>
      <c r="N57" s="119">
        <v>0.5</v>
      </c>
      <c r="O57" s="119">
        <v>0.75</v>
      </c>
      <c r="P57" s="118">
        <v>1</v>
      </c>
      <c r="Q57" s="6">
        <f t="shared" si="5"/>
        <v>0.05</v>
      </c>
      <c r="R57" s="6">
        <f t="shared" si="1"/>
        <v>0.125</v>
      </c>
      <c r="S57" s="6">
        <f t="shared" si="2"/>
        <v>0.1875</v>
      </c>
      <c r="T57" s="6">
        <f t="shared" si="3"/>
        <v>0.25</v>
      </c>
      <c r="U57" s="153">
        <f t="shared" si="4"/>
        <v>0.25</v>
      </c>
      <c r="V57" s="310"/>
      <c r="W57" s="310"/>
      <c r="X57" s="310"/>
      <c r="Y57" s="310"/>
      <c r="Z57" s="398"/>
      <c r="AA57" s="398"/>
      <c r="AB57" s="678"/>
    </row>
    <row r="58" spans="1:28" ht="32.25" customHeight="1" x14ac:dyDescent="0.3">
      <c r="A58" s="718"/>
      <c r="B58" s="720"/>
      <c r="C58" s="684"/>
      <c r="D58" s="695"/>
      <c r="E58" s="686"/>
      <c r="F58" s="690"/>
      <c r="G58" s="453"/>
      <c r="H58" s="453"/>
      <c r="I58" s="456"/>
      <c r="J58" s="672"/>
      <c r="K58" s="185">
        <v>0.25</v>
      </c>
      <c r="L58" s="199" t="s">
        <v>39</v>
      </c>
      <c r="M58" s="45">
        <v>0.2</v>
      </c>
      <c r="N58" s="45">
        <v>0.5</v>
      </c>
      <c r="O58" s="45">
        <v>0</v>
      </c>
      <c r="P58" s="110">
        <v>0</v>
      </c>
      <c r="Q58" s="165">
        <f t="shared" si="5"/>
        <v>0.05</v>
      </c>
      <c r="R58" s="165">
        <f t="shared" si="1"/>
        <v>0.125</v>
      </c>
      <c r="S58" s="165">
        <f t="shared" si="2"/>
        <v>0</v>
      </c>
      <c r="T58" s="165">
        <f t="shared" si="3"/>
        <v>0</v>
      </c>
      <c r="U58" s="169">
        <f t="shared" si="4"/>
        <v>0.125</v>
      </c>
      <c r="V58" s="310"/>
      <c r="W58" s="310"/>
      <c r="X58" s="310"/>
      <c r="Y58" s="310"/>
      <c r="Z58" s="398"/>
      <c r="AA58" s="398"/>
      <c r="AB58" s="678"/>
    </row>
    <row r="59" spans="1:28" ht="32.25" customHeight="1" x14ac:dyDescent="0.3">
      <c r="A59" s="718"/>
      <c r="B59" s="720"/>
      <c r="C59" s="684"/>
      <c r="D59" s="695" t="s">
        <v>832</v>
      </c>
      <c r="E59" s="686" t="s">
        <v>833</v>
      </c>
      <c r="F59" s="688">
        <v>106</v>
      </c>
      <c r="G59" s="453" t="s">
        <v>834</v>
      </c>
      <c r="H59" s="453" t="s">
        <v>835</v>
      </c>
      <c r="I59" s="674">
        <f>V59</f>
        <v>0.1</v>
      </c>
      <c r="J59" s="672" t="s">
        <v>836</v>
      </c>
      <c r="K59" s="154">
        <v>0.2</v>
      </c>
      <c r="L59" s="120" t="s">
        <v>35</v>
      </c>
      <c r="M59" s="119">
        <v>0.5</v>
      </c>
      <c r="N59" s="119">
        <v>1</v>
      </c>
      <c r="O59" s="119">
        <v>1</v>
      </c>
      <c r="P59" s="118">
        <v>1</v>
      </c>
      <c r="Q59" s="6">
        <f t="shared" si="5"/>
        <v>0.1</v>
      </c>
      <c r="R59" s="6">
        <f t="shared" si="1"/>
        <v>0.2</v>
      </c>
      <c r="S59" s="6">
        <f t="shared" si="2"/>
        <v>0.2</v>
      </c>
      <c r="T59" s="6">
        <f t="shared" si="3"/>
        <v>0.2</v>
      </c>
      <c r="U59" s="153">
        <f t="shared" si="4"/>
        <v>0.2</v>
      </c>
      <c r="V59" s="310">
        <f>+Q60+Q62+Q64</f>
        <v>0.1</v>
      </c>
      <c r="W59" s="310">
        <f t="shared" ref="W59:Y59" si="14">+R60+R62+R64</f>
        <v>0.32</v>
      </c>
      <c r="X59" s="310">
        <f t="shared" si="14"/>
        <v>0</v>
      </c>
      <c r="Y59" s="310">
        <f t="shared" si="14"/>
        <v>0</v>
      </c>
      <c r="Z59" s="398"/>
      <c r="AA59" s="398"/>
      <c r="AB59" s="678"/>
    </row>
    <row r="60" spans="1:28" ht="32.25" customHeight="1" x14ac:dyDescent="0.3">
      <c r="A60" s="718"/>
      <c r="B60" s="720"/>
      <c r="C60" s="684"/>
      <c r="D60" s="695"/>
      <c r="E60" s="686"/>
      <c r="F60" s="689"/>
      <c r="G60" s="453"/>
      <c r="H60" s="453"/>
      <c r="I60" s="455"/>
      <c r="J60" s="672"/>
      <c r="K60" s="185">
        <v>0.2</v>
      </c>
      <c r="L60" s="199" t="s">
        <v>39</v>
      </c>
      <c r="M60" s="45">
        <v>0.5</v>
      </c>
      <c r="N60" s="45">
        <v>1</v>
      </c>
      <c r="O60" s="45">
        <v>0</v>
      </c>
      <c r="P60" s="110">
        <v>0</v>
      </c>
      <c r="Q60" s="165">
        <f t="shared" si="5"/>
        <v>0.1</v>
      </c>
      <c r="R60" s="165">
        <f t="shared" si="1"/>
        <v>0.2</v>
      </c>
      <c r="S60" s="165">
        <f t="shared" si="2"/>
        <v>0</v>
      </c>
      <c r="T60" s="165">
        <f t="shared" si="3"/>
        <v>0</v>
      </c>
      <c r="U60" s="169">
        <f t="shared" si="4"/>
        <v>0.2</v>
      </c>
      <c r="V60" s="310"/>
      <c r="W60" s="310"/>
      <c r="X60" s="310"/>
      <c r="Y60" s="310"/>
      <c r="Z60" s="398"/>
      <c r="AA60" s="398"/>
      <c r="AB60" s="678"/>
    </row>
    <row r="61" spans="1:28" ht="32.25" customHeight="1" x14ac:dyDescent="0.3">
      <c r="A61" s="718"/>
      <c r="B61" s="720"/>
      <c r="C61" s="684"/>
      <c r="D61" s="695"/>
      <c r="E61" s="686"/>
      <c r="F61" s="689"/>
      <c r="G61" s="453" t="s">
        <v>837</v>
      </c>
      <c r="H61" s="453" t="s">
        <v>838</v>
      </c>
      <c r="I61" s="455"/>
      <c r="J61" s="672" t="s">
        <v>839</v>
      </c>
      <c r="K61" s="154">
        <v>0.4</v>
      </c>
      <c r="L61" s="120" t="s">
        <v>35</v>
      </c>
      <c r="M61" s="119">
        <v>0</v>
      </c>
      <c r="N61" s="119">
        <v>0.3</v>
      </c>
      <c r="O61" s="119">
        <v>0.5</v>
      </c>
      <c r="P61" s="118">
        <v>1</v>
      </c>
      <c r="Q61" s="6">
        <f t="shared" si="5"/>
        <v>0</v>
      </c>
      <c r="R61" s="6">
        <f t="shared" si="1"/>
        <v>0.12</v>
      </c>
      <c r="S61" s="6">
        <f t="shared" si="2"/>
        <v>0.2</v>
      </c>
      <c r="T61" s="6">
        <f t="shared" si="3"/>
        <v>0.4</v>
      </c>
      <c r="U61" s="153">
        <f t="shared" si="4"/>
        <v>0.4</v>
      </c>
      <c r="V61" s="310"/>
      <c r="W61" s="310"/>
      <c r="X61" s="310"/>
      <c r="Y61" s="310"/>
      <c r="Z61" s="398"/>
      <c r="AA61" s="398"/>
      <c r="AB61" s="678"/>
    </row>
    <row r="62" spans="1:28" ht="32.25" customHeight="1" x14ac:dyDescent="0.3">
      <c r="A62" s="718"/>
      <c r="B62" s="720"/>
      <c r="C62" s="684"/>
      <c r="D62" s="695"/>
      <c r="E62" s="686"/>
      <c r="F62" s="689"/>
      <c r="G62" s="453"/>
      <c r="H62" s="453"/>
      <c r="I62" s="455"/>
      <c r="J62" s="672"/>
      <c r="K62" s="185">
        <v>0.4</v>
      </c>
      <c r="L62" s="199" t="s">
        <v>39</v>
      </c>
      <c r="M62" s="45">
        <v>0</v>
      </c>
      <c r="N62" s="45">
        <v>0.3</v>
      </c>
      <c r="O62" s="45">
        <v>0</v>
      </c>
      <c r="P62" s="110">
        <v>0</v>
      </c>
      <c r="Q62" s="165">
        <f t="shared" si="5"/>
        <v>0</v>
      </c>
      <c r="R62" s="165">
        <f t="shared" si="1"/>
        <v>0.12</v>
      </c>
      <c r="S62" s="165">
        <f t="shared" si="2"/>
        <v>0</v>
      </c>
      <c r="T62" s="165">
        <f t="shared" si="3"/>
        <v>0</v>
      </c>
      <c r="U62" s="169">
        <f t="shared" si="4"/>
        <v>0.12</v>
      </c>
      <c r="V62" s="310"/>
      <c r="W62" s="310"/>
      <c r="X62" s="310"/>
      <c r="Y62" s="310"/>
      <c r="Z62" s="398"/>
      <c r="AA62" s="398"/>
      <c r="AB62" s="678"/>
    </row>
    <row r="63" spans="1:28" ht="32.25" customHeight="1" x14ac:dyDescent="0.3">
      <c r="A63" s="718"/>
      <c r="B63" s="720"/>
      <c r="C63" s="684"/>
      <c r="D63" s="695"/>
      <c r="E63" s="686"/>
      <c r="F63" s="689"/>
      <c r="G63" s="453" t="s">
        <v>840</v>
      </c>
      <c r="H63" s="453" t="s">
        <v>841</v>
      </c>
      <c r="I63" s="455"/>
      <c r="J63" s="672" t="s">
        <v>842</v>
      </c>
      <c r="K63" s="154">
        <v>0.4</v>
      </c>
      <c r="L63" s="120" t="s">
        <v>35</v>
      </c>
      <c r="M63" s="119">
        <v>0</v>
      </c>
      <c r="N63" s="119">
        <v>0</v>
      </c>
      <c r="O63" s="119">
        <v>0</v>
      </c>
      <c r="P63" s="118">
        <v>1</v>
      </c>
      <c r="Q63" s="6">
        <f t="shared" si="5"/>
        <v>0</v>
      </c>
      <c r="R63" s="6">
        <f t="shared" si="1"/>
        <v>0</v>
      </c>
      <c r="S63" s="6">
        <f t="shared" si="2"/>
        <v>0</v>
      </c>
      <c r="T63" s="6">
        <f t="shared" si="3"/>
        <v>0.4</v>
      </c>
      <c r="U63" s="153">
        <f t="shared" si="4"/>
        <v>0.4</v>
      </c>
      <c r="V63" s="310"/>
      <c r="W63" s="310"/>
      <c r="X63" s="310"/>
      <c r="Y63" s="310"/>
      <c r="Z63" s="398"/>
      <c r="AA63" s="398"/>
      <c r="AB63" s="678"/>
    </row>
    <row r="64" spans="1:28" ht="32.25" customHeight="1" x14ac:dyDescent="0.3">
      <c r="A64" s="718"/>
      <c r="B64" s="720"/>
      <c r="C64" s="685"/>
      <c r="D64" s="695"/>
      <c r="E64" s="686"/>
      <c r="F64" s="690"/>
      <c r="G64" s="453"/>
      <c r="H64" s="453"/>
      <c r="I64" s="456"/>
      <c r="J64" s="672"/>
      <c r="K64" s="185">
        <v>0.4</v>
      </c>
      <c r="L64" s="199" t="s">
        <v>39</v>
      </c>
      <c r="M64" s="45">
        <v>0</v>
      </c>
      <c r="N64" s="45">
        <v>0</v>
      </c>
      <c r="O64" s="45">
        <v>0</v>
      </c>
      <c r="P64" s="110">
        <v>0</v>
      </c>
      <c r="Q64" s="165">
        <f t="shared" si="5"/>
        <v>0</v>
      </c>
      <c r="R64" s="165">
        <f t="shared" si="1"/>
        <v>0</v>
      </c>
      <c r="S64" s="165">
        <f t="shared" si="2"/>
        <v>0</v>
      </c>
      <c r="T64" s="165">
        <f t="shared" si="3"/>
        <v>0</v>
      </c>
      <c r="U64" s="169">
        <f t="shared" si="4"/>
        <v>0</v>
      </c>
      <c r="V64" s="310"/>
      <c r="W64" s="310"/>
      <c r="X64" s="310"/>
      <c r="Y64" s="310"/>
      <c r="Z64" s="398"/>
      <c r="AA64" s="398"/>
      <c r="AB64" s="678"/>
    </row>
    <row r="65" spans="1:28" ht="32.25" customHeight="1" x14ac:dyDescent="0.3">
      <c r="A65" s="718"/>
      <c r="B65" s="720"/>
      <c r="C65" s="680" t="s">
        <v>843</v>
      </c>
      <c r="D65" s="682" t="s">
        <v>844</v>
      </c>
      <c r="E65" s="694" t="s">
        <v>845</v>
      </c>
      <c r="F65" s="691">
        <v>107</v>
      </c>
      <c r="G65" s="452" t="s">
        <v>846</v>
      </c>
      <c r="H65" s="452" t="s">
        <v>847</v>
      </c>
      <c r="I65" s="674">
        <f>V65</f>
        <v>0</v>
      </c>
      <c r="J65" s="452" t="s">
        <v>848</v>
      </c>
      <c r="K65" s="154">
        <v>0.25</v>
      </c>
      <c r="L65" s="120" t="s">
        <v>35</v>
      </c>
      <c r="M65" s="119">
        <v>0</v>
      </c>
      <c r="N65" s="119">
        <v>0.5</v>
      </c>
      <c r="O65" s="119">
        <v>0.75</v>
      </c>
      <c r="P65" s="118">
        <v>1</v>
      </c>
      <c r="Q65" s="6">
        <f t="shared" si="5"/>
        <v>0</v>
      </c>
      <c r="R65" s="6">
        <f t="shared" si="1"/>
        <v>0.125</v>
      </c>
      <c r="S65" s="6">
        <f t="shared" si="2"/>
        <v>0.1875</v>
      </c>
      <c r="T65" s="6">
        <f t="shared" si="3"/>
        <v>0.25</v>
      </c>
      <c r="U65" s="153">
        <f t="shared" si="4"/>
        <v>0.25</v>
      </c>
      <c r="V65" s="310">
        <f>+Q66+Q68+Q70+Q72</f>
        <v>0</v>
      </c>
      <c r="W65" s="310">
        <f t="shared" ref="W65:Y65" si="15">+R66+R68+R70+R72</f>
        <v>0.5</v>
      </c>
      <c r="X65" s="310">
        <f t="shared" si="15"/>
        <v>0</v>
      </c>
      <c r="Y65" s="310">
        <f t="shared" si="15"/>
        <v>0</v>
      </c>
      <c r="Z65" s="398"/>
      <c r="AA65" s="398"/>
      <c r="AB65" s="678"/>
    </row>
    <row r="66" spans="1:28" ht="32.25" customHeight="1" x14ac:dyDescent="0.3">
      <c r="A66" s="718"/>
      <c r="B66" s="720"/>
      <c r="C66" s="680"/>
      <c r="D66" s="682"/>
      <c r="E66" s="694"/>
      <c r="F66" s="692"/>
      <c r="G66" s="452"/>
      <c r="H66" s="452"/>
      <c r="I66" s="455"/>
      <c r="J66" s="452"/>
      <c r="K66" s="185">
        <v>0.25</v>
      </c>
      <c r="L66" s="199" t="s">
        <v>39</v>
      </c>
      <c r="M66" s="45">
        <v>0</v>
      </c>
      <c r="N66" s="45">
        <v>0.5</v>
      </c>
      <c r="O66" s="45">
        <v>0</v>
      </c>
      <c r="P66" s="110">
        <v>0</v>
      </c>
      <c r="Q66" s="165">
        <f t="shared" si="5"/>
        <v>0</v>
      </c>
      <c r="R66" s="165">
        <f t="shared" si="1"/>
        <v>0.125</v>
      </c>
      <c r="S66" s="165">
        <f t="shared" si="2"/>
        <v>0</v>
      </c>
      <c r="T66" s="165">
        <f t="shared" si="3"/>
        <v>0</v>
      </c>
      <c r="U66" s="169">
        <f t="shared" si="4"/>
        <v>0.125</v>
      </c>
      <c r="V66" s="310"/>
      <c r="W66" s="310"/>
      <c r="X66" s="310"/>
      <c r="Y66" s="310"/>
      <c r="Z66" s="398"/>
      <c r="AA66" s="398"/>
      <c r="AB66" s="678"/>
    </row>
    <row r="67" spans="1:28" ht="32.25" customHeight="1" x14ac:dyDescent="0.3">
      <c r="A67" s="718"/>
      <c r="B67" s="720"/>
      <c r="C67" s="680"/>
      <c r="D67" s="682"/>
      <c r="E67" s="694"/>
      <c r="F67" s="692"/>
      <c r="G67" s="452" t="s">
        <v>849</v>
      </c>
      <c r="H67" s="452" t="s">
        <v>850</v>
      </c>
      <c r="I67" s="455"/>
      <c r="J67" s="452" t="s">
        <v>851</v>
      </c>
      <c r="K67" s="154">
        <v>0.25</v>
      </c>
      <c r="L67" s="120" t="s">
        <v>35</v>
      </c>
      <c r="M67" s="119">
        <v>0</v>
      </c>
      <c r="N67" s="119">
        <v>0.5</v>
      </c>
      <c r="O67" s="119">
        <v>0.75</v>
      </c>
      <c r="P67" s="118">
        <v>1</v>
      </c>
      <c r="Q67" s="6">
        <f t="shared" si="5"/>
        <v>0</v>
      </c>
      <c r="R67" s="6">
        <f t="shared" si="1"/>
        <v>0.125</v>
      </c>
      <c r="S67" s="6">
        <f t="shared" si="2"/>
        <v>0.1875</v>
      </c>
      <c r="T67" s="6">
        <f t="shared" si="3"/>
        <v>0.25</v>
      </c>
      <c r="U67" s="153">
        <f t="shared" si="4"/>
        <v>0.25</v>
      </c>
      <c r="V67" s="310"/>
      <c r="W67" s="310"/>
      <c r="X67" s="310"/>
      <c r="Y67" s="310"/>
      <c r="Z67" s="398"/>
      <c r="AA67" s="398"/>
      <c r="AB67" s="678"/>
    </row>
    <row r="68" spans="1:28" ht="32.25" customHeight="1" x14ac:dyDescent="0.3">
      <c r="A68" s="718"/>
      <c r="B68" s="720"/>
      <c r="C68" s="680"/>
      <c r="D68" s="682"/>
      <c r="E68" s="694"/>
      <c r="F68" s="692"/>
      <c r="G68" s="452"/>
      <c r="H68" s="452"/>
      <c r="I68" s="455"/>
      <c r="J68" s="452"/>
      <c r="K68" s="185">
        <v>0.25</v>
      </c>
      <c r="L68" s="199" t="s">
        <v>39</v>
      </c>
      <c r="M68" s="45">
        <v>0</v>
      </c>
      <c r="N68" s="45">
        <v>0.5</v>
      </c>
      <c r="O68" s="45">
        <v>0</v>
      </c>
      <c r="P68" s="110">
        <v>0</v>
      </c>
      <c r="Q68" s="165">
        <f t="shared" si="5"/>
        <v>0</v>
      </c>
      <c r="R68" s="165">
        <f t="shared" ref="R68:R90" si="16">+SUM(N68:N68)*K68</f>
        <v>0.125</v>
      </c>
      <c r="S68" s="165">
        <f t="shared" ref="S68:S90" si="17">+SUM(O68:O68)*K68</f>
        <v>0</v>
      </c>
      <c r="T68" s="165">
        <f t="shared" ref="T68:T90" si="18">+SUM(P68:P68)*K68</f>
        <v>0</v>
      </c>
      <c r="U68" s="169">
        <f t="shared" ref="U68:U90" si="19">+MAX(Q68:T68)</f>
        <v>0.125</v>
      </c>
      <c r="V68" s="310"/>
      <c r="W68" s="310"/>
      <c r="X68" s="310"/>
      <c r="Y68" s="310"/>
      <c r="Z68" s="398"/>
      <c r="AA68" s="398"/>
      <c r="AB68" s="678"/>
    </row>
    <row r="69" spans="1:28" ht="32.25" customHeight="1" x14ac:dyDescent="0.3">
      <c r="A69" s="718"/>
      <c r="B69" s="720"/>
      <c r="C69" s="680"/>
      <c r="D69" s="682"/>
      <c r="E69" s="694"/>
      <c r="F69" s="692"/>
      <c r="G69" s="452" t="s">
        <v>852</v>
      </c>
      <c r="H69" s="452" t="s">
        <v>853</v>
      </c>
      <c r="I69" s="455"/>
      <c r="J69" s="452" t="s">
        <v>854</v>
      </c>
      <c r="K69" s="154">
        <v>0.25</v>
      </c>
      <c r="L69" s="120" t="s">
        <v>35</v>
      </c>
      <c r="M69" s="119">
        <v>0</v>
      </c>
      <c r="N69" s="119">
        <v>0.5</v>
      </c>
      <c r="O69" s="119">
        <v>0.75</v>
      </c>
      <c r="P69" s="118">
        <v>1</v>
      </c>
      <c r="Q69" s="6">
        <f t="shared" ref="Q69:Q90" si="20">+SUM(M69:M69)*K69</f>
        <v>0</v>
      </c>
      <c r="R69" s="6">
        <f t="shared" si="16"/>
        <v>0.125</v>
      </c>
      <c r="S69" s="6">
        <f t="shared" si="17"/>
        <v>0.1875</v>
      </c>
      <c r="T69" s="6">
        <f t="shared" si="18"/>
        <v>0.25</v>
      </c>
      <c r="U69" s="153">
        <f t="shared" si="19"/>
        <v>0.25</v>
      </c>
      <c r="V69" s="310"/>
      <c r="W69" s="310"/>
      <c r="X69" s="310"/>
      <c r="Y69" s="310"/>
      <c r="Z69" s="398"/>
      <c r="AA69" s="398"/>
      <c r="AB69" s="678"/>
    </row>
    <row r="70" spans="1:28" ht="32.25" customHeight="1" x14ac:dyDescent="0.3">
      <c r="A70" s="718"/>
      <c r="B70" s="720"/>
      <c r="C70" s="680"/>
      <c r="D70" s="682"/>
      <c r="E70" s="694"/>
      <c r="F70" s="692"/>
      <c r="G70" s="452"/>
      <c r="H70" s="452"/>
      <c r="I70" s="455"/>
      <c r="J70" s="452"/>
      <c r="K70" s="185">
        <v>0.25</v>
      </c>
      <c r="L70" s="199" t="s">
        <v>39</v>
      </c>
      <c r="M70" s="45">
        <v>0</v>
      </c>
      <c r="N70" s="45">
        <v>0.5</v>
      </c>
      <c r="O70" s="45">
        <v>0</v>
      </c>
      <c r="P70" s="110">
        <v>0</v>
      </c>
      <c r="Q70" s="165">
        <f t="shared" si="20"/>
        <v>0</v>
      </c>
      <c r="R70" s="165">
        <f t="shared" si="16"/>
        <v>0.125</v>
      </c>
      <c r="S70" s="165">
        <f t="shared" si="17"/>
        <v>0</v>
      </c>
      <c r="T70" s="165">
        <f t="shared" si="18"/>
        <v>0</v>
      </c>
      <c r="U70" s="169">
        <f t="shared" si="19"/>
        <v>0.125</v>
      </c>
      <c r="V70" s="310"/>
      <c r="W70" s="310"/>
      <c r="X70" s="310"/>
      <c r="Y70" s="310"/>
      <c r="Z70" s="398"/>
      <c r="AA70" s="398"/>
      <c r="AB70" s="678"/>
    </row>
    <row r="71" spans="1:28" ht="32.25" customHeight="1" x14ac:dyDescent="0.3">
      <c r="A71" s="718"/>
      <c r="B71" s="720"/>
      <c r="C71" s="680"/>
      <c r="D71" s="682"/>
      <c r="E71" s="694"/>
      <c r="F71" s="692"/>
      <c r="G71" s="452" t="s">
        <v>855</v>
      </c>
      <c r="H71" s="452" t="s">
        <v>856</v>
      </c>
      <c r="I71" s="455"/>
      <c r="J71" s="459" t="s">
        <v>857</v>
      </c>
      <c r="K71" s="154">
        <v>0.25</v>
      </c>
      <c r="L71" s="120" t="s">
        <v>35</v>
      </c>
      <c r="M71" s="119">
        <v>0</v>
      </c>
      <c r="N71" s="119">
        <v>0.5</v>
      </c>
      <c r="O71" s="119">
        <v>0.75</v>
      </c>
      <c r="P71" s="118">
        <v>1</v>
      </c>
      <c r="Q71" s="6">
        <f t="shared" si="20"/>
        <v>0</v>
      </c>
      <c r="R71" s="6">
        <f t="shared" si="16"/>
        <v>0.125</v>
      </c>
      <c r="S71" s="6">
        <f t="shared" si="17"/>
        <v>0.1875</v>
      </c>
      <c r="T71" s="6">
        <f t="shared" si="18"/>
        <v>0.25</v>
      </c>
      <c r="U71" s="153">
        <f t="shared" si="19"/>
        <v>0.25</v>
      </c>
      <c r="V71" s="310"/>
      <c r="W71" s="310"/>
      <c r="X71" s="310"/>
      <c r="Y71" s="310"/>
      <c r="Z71" s="398"/>
      <c r="AA71" s="398"/>
      <c r="AB71" s="678"/>
    </row>
    <row r="72" spans="1:28" ht="32.25" customHeight="1" x14ac:dyDescent="0.3">
      <c r="A72" s="718"/>
      <c r="B72" s="720"/>
      <c r="C72" s="680"/>
      <c r="D72" s="682"/>
      <c r="E72" s="694"/>
      <c r="F72" s="693"/>
      <c r="G72" s="452"/>
      <c r="H72" s="452"/>
      <c r="I72" s="456"/>
      <c r="J72" s="459"/>
      <c r="K72" s="185">
        <v>0.25</v>
      </c>
      <c r="L72" s="199" t="s">
        <v>39</v>
      </c>
      <c r="M72" s="45">
        <v>0</v>
      </c>
      <c r="N72" s="45">
        <v>0.5</v>
      </c>
      <c r="O72" s="45">
        <v>0</v>
      </c>
      <c r="P72" s="110">
        <v>0</v>
      </c>
      <c r="Q72" s="165">
        <f t="shared" si="20"/>
        <v>0</v>
      </c>
      <c r="R72" s="165">
        <f t="shared" si="16"/>
        <v>0.125</v>
      </c>
      <c r="S72" s="165">
        <f t="shared" si="17"/>
        <v>0</v>
      </c>
      <c r="T72" s="165">
        <f t="shared" si="18"/>
        <v>0</v>
      </c>
      <c r="U72" s="169">
        <f t="shared" si="19"/>
        <v>0.125</v>
      </c>
      <c r="V72" s="310"/>
      <c r="W72" s="310"/>
      <c r="X72" s="310"/>
      <c r="Y72" s="310"/>
      <c r="Z72" s="398"/>
      <c r="AA72" s="398"/>
      <c r="AB72" s="678"/>
    </row>
    <row r="73" spans="1:28" ht="32.25" customHeight="1" x14ac:dyDescent="0.3">
      <c r="A73" s="718"/>
      <c r="B73" s="720"/>
      <c r="C73" s="680"/>
      <c r="D73" s="681" t="s">
        <v>858</v>
      </c>
      <c r="E73" s="458" t="s">
        <v>859</v>
      </c>
      <c r="F73" s="641">
        <v>108</v>
      </c>
      <c r="G73" s="452" t="s">
        <v>860</v>
      </c>
      <c r="H73" s="452" t="s">
        <v>861</v>
      </c>
      <c r="I73" s="674">
        <f>V73</f>
        <v>9.0000000000000024E-2</v>
      </c>
      <c r="J73" s="459" t="s">
        <v>862</v>
      </c>
      <c r="K73" s="154">
        <v>0.2</v>
      </c>
      <c r="L73" s="120" t="s">
        <v>35</v>
      </c>
      <c r="M73" s="119">
        <v>0.05</v>
      </c>
      <c r="N73" s="119">
        <v>0.5</v>
      </c>
      <c r="O73" s="119">
        <v>0.75</v>
      </c>
      <c r="P73" s="118">
        <v>1</v>
      </c>
      <c r="Q73" s="6">
        <f t="shared" si="20"/>
        <v>1.0000000000000002E-2</v>
      </c>
      <c r="R73" s="6">
        <f t="shared" si="16"/>
        <v>0.1</v>
      </c>
      <c r="S73" s="6">
        <f t="shared" si="17"/>
        <v>0.15000000000000002</v>
      </c>
      <c r="T73" s="6">
        <f t="shared" si="18"/>
        <v>0.2</v>
      </c>
      <c r="U73" s="153">
        <f t="shared" si="19"/>
        <v>0.2</v>
      </c>
      <c r="V73" s="310">
        <f>+Q74+Q76+Q78</f>
        <v>9.0000000000000024E-2</v>
      </c>
      <c r="W73" s="310">
        <f t="shared" ref="W73:Y73" si="21">+R74+R76+R78</f>
        <v>0.4</v>
      </c>
      <c r="X73" s="310">
        <f t="shared" si="21"/>
        <v>0</v>
      </c>
      <c r="Y73" s="310">
        <f t="shared" si="21"/>
        <v>0</v>
      </c>
      <c r="Z73" s="398"/>
      <c r="AA73" s="398"/>
      <c r="AB73" s="678"/>
    </row>
    <row r="74" spans="1:28" ht="32.25" customHeight="1" x14ac:dyDescent="0.3">
      <c r="A74" s="718"/>
      <c r="B74" s="720"/>
      <c r="C74" s="680"/>
      <c r="D74" s="681"/>
      <c r="E74" s="458"/>
      <c r="F74" s="642"/>
      <c r="G74" s="452"/>
      <c r="H74" s="452"/>
      <c r="I74" s="455"/>
      <c r="J74" s="459"/>
      <c r="K74" s="185">
        <v>0.2</v>
      </c>
      <c r="L74" s="199" t="s">
        <v>39</v>
      </c>
      <c r="M74" s="45">
        <v>0.05</v>
      </c>
      <c r="N74" s="45">
        <v>1</v>
      </c>
      <c r="O74" s="45">
        <v>0</v>
      </c>
      <c r="P74" s="110">
        <v>0</v>
      </c>
      <c r="Q74" s="165">
        <f t="shared" si="20"/>
        <v>1.0000000000000002E-2</v>
      </c>
      <c r="R74" s="165">
        <f t="shared" si="16"/>
        <v>0.2</v>
      </c>
      <c r="S74" s="165">
        <f t="shared" si="17"/>
        <v>0</v>
      </c>
      <c r="T74" s="165">
        <f t="shared" si="18"/>
        <v>0</v>
      </c>
      <c r="U74" s="169">
        <f t="shared" si="19"/>
        <v>0.2</v>
      </c>
      <c r="V74" s="310"/>
      <c r="W74" s="310"/>
      <c r="X74" s="310"/>
      <c r="Y74" s="310"/>
      <c r="Z74" s="398"/>
      <c r="AA74" s="398"/>
      <c r="AB74" s="678"/>
    </row>
    <row r="75" spans="1:28" ht="32.25" customHeight="1" x14ac:dyDescent="0.3">
      <c r="A75" s="718"/>
      <c r="B75" s="720"/>
      <c r="C75" s="680"/>
      <c r="D75" s="681"/>
      <c r="E75" s="458"/>
      <c r="F75" s="642"/>
      <c r="G75" s="452" t="s">
        <v>863</v>
      </c>
      <c r="H75" s="452" t="s">
        <v>864</v>
      </c>
      <c r="I75" s="455"/>
      <c r="J75" s="459" t="s">
        <v>865</v>
      </c>
      <c r="K75" s="154">
        <v>0.4</v>
      </c>
      <c r="L75" s="120" t="s">
        <v>35</v>
      </c>
      <c r="M75" s="119">
        <v>0.1</v>
      </c>
      <c r="N75" s="119">
        <v>0.5</v>
      </c>
      <c r="O75" s="119">
        <v>0.75</v>
      </c>
      <c r="P75" s="118">
        <v>1</v>
      </c>
      <c r="Q75" s="6">
        <f t="shared" si="20"/>
        <v>4.0000000000000008E-2</v>
      </c>
      <c r="R75" s="6">
        <f t="shared" si="16"/>
        <v>0.2</v>
      </c>
      <c r="S75" s="6">
        <f t="shared" si="17"/>
        <v>0.30000000000000004</v>
      </c>
      <c r="T75" s="6">
        <f t="shared" si="18"/>
        <v>0.4</v>
      </c>
      <c r="U75" s="153">
        <f t="shared" si="19"/>
        <v>0.4</v>
      </c>
      <c r="V75" s="310"/>
      <c r="W75" s="310"/>
      <c r="X75" s="310"/>
      <c r="Y75" s="310"/>
      <c r="Z75" s="398"/>
      <c r="AA75" s="398"/>
      <c r="AB75" s="678"/>
    </row>
    <row r="76" spans="1:28" ht="32.25" customHeight="1" x14ac:dyDescent="0.3">
      <c r="A76" s="718"/>
      <c r="B76" s="720"/>
      <c r="C76" s="680"/>
      <c r="D76" s="681"/>
      <c r="E76" s="458"/>
      <c r="F76" s="642"/>
      <c r="G76" s="452"/>
      <c r="H76" s="452"/>
      <c r="I76" s="455"/>
      <c r="J76" s="459"/>
      <c r="K76" s="185">
        <v>0.4</v>
      </c>
      <c r="L76" s="199" t="s">
        <v>39</v>
      </c>
      <c r="M76" s="45">
        <v>0.1</v>
      </c>
      <c r="N76" s="45">
        <v>0.5</v>
      </c>
      <c r="O76" s="45">
        <v>0</v>
      </c>
      <c r="P76" s="110">
        <v>0</v>
      </c>
      <c r="Q76" s="165">
        <f t="shared" si="20"/>
        <v>4.0000000000000008E-2</v>
      </c>
      <c r="R76" s="165">
        <f t="shared" si="16"/>
        <v>0.2</v>
      </c>
      <c r="S76" s="165">
        <f t="shared" si="17"/>
        <v>0</v>
      </c>
      <c r="T76" s="165">
        <f t="shared" si="18"/>
        <v>0</v>
      </c>
      <c r="U76" s="169">
        <f t="shared" si="19"/>
        <v>0.2</v>
      </c>
      <c r="V76" s="310"/>
      <c r="W76" s="310"/>
      <c r="X76" s="310"/>
      <c r="Y76" s="310"/>
      <c r="Z76" s="398"/>
      <c r="AA76" s="398"/>
      <c r="AB76" s="678"/>
    </row>
    <row r="77" spans="1:28" ht="32.25" customHeight="1" x14ac:dyDescent="0.3">
      <c r="A77" s="718"/>
      <c r="B77" s="720"/>
      <c r="C77" s="680"/>
      <c r="D77" s="681"/>
      <c r="E77" s="458"/>
      <c r="F77" s="642"/>
      <c r="G77" s="452" t="s">
        <v>866</v>
      </c>
      <c r="H77" s="452" t="s">
        <v>867</v>
      </c>
      <c r="I77" s="455"/>
      <c r="J77" s="459" t="s">
        <v>868</v>
      </c>
      <c r="K77" s="154">
        <v>0.4</v>
      </c>
      <c r="L77" s="120" t="s">
        <v>35</v>
      </c>
      <c r="M77" s="119">
        <v>0.1</v>
      </c>
      <c r="N77" s="119">
        <v>0.5</v>
      </c>
      <c r="O77" s="119">
        <v>1</v>
      </c>
      <c r="P77" s="118">
        <v>1</v>
      </c>
      <c r="Q77" s="6">
        <f t="shared" si="20"/>
        <v>4.0000000000000008E-2</v>
      </c>
      <c r="R77" s="6">
        <f t="shared" si="16"/>
        <v>0.2</v>
      </c>
      <c r="S77" s="6">
        <f t="shared" si="17"/>
        <v>0.4</v>
      </c>
      <c r="T77" s="6">
        <f t="shared" si="18"/>
        <v>0.4</v>
      </c>
      <c r="U77" s="153">
        <f t="shared" si="19"/>
        <v>0.4</v>
      </c>
      <c r="V77" s="310"/>
      <c r="W77" s="310"/>
      <c r="X77" s="310"/>
      <c r="Y77" s="310"/>
      <c r="Z77" s="398"/>
      <c r="AA77" s="398"/>
      <c r="AB77" s="678"/>
    </row>
    <row r="78" spans="1:28" ht="32.25" customHeight="1" x14ac:dyDescent="0.3">
      <c r="A78" s="718"/>
      <c r="B78" s="720"/>
      <c r="C78" s="680"/>
      <c r="D78" s="681"/>
      <c r="E78" s="458"/>
      <c r="F78" s="643"/>
      <c r="G78" s="452"/>
      <c r="H78" s="452"/>
      <c r="I78" s="456"/>
      <c r="J78" s="459"/>
      <c r="K78" s="185">
        <v>0.4</v>
      </c>
      <c r="L78" s="199" t="s">
        <v>39</v>
      </c>
      <c r="M78" s="45">
        <v>0.1</v>
      </c>
      <c r="N78" s="45">
        <v>0</v>
      </c>
      <c r="O78" s="45">
        <v>0</v>
      </c>
      <c r="P78" s="110">
        <v>0</v>
      </c>
      <c r="Q78" s="165">
        <f t="shared" si="20"/>
        <v>4.0000000000000008E-2</v>
      </c>
      <c r="R78" s="165">
        <f t="shared" si="16"/>
        <v>0</v>
      </c>
      <c r="S78" s="165">
        <f t="shared" si="17"/>
        <v>0</v>
      </c>
      <c r="T78" s="165">
        <f t="shared" si="18"/>
        <v>0</v>
      </c>
      <c r="U78" s="169">
        <f t="shared" si="19"/>
        <v>4.0000000000000008E-2</v>
      </c>
      <c r="V78" s="310"/>
      <c r="W78" s="310"/>
      <c r="X78" s="310"/>
      <c r="Y78" s="310"/>
      <c r="Z78" s="398"/>
      <c r="AA78" s="398"/>
      <c r="AB78" s="678"/>
    </row>
    <row r="79" spans="1:28" ht="32.25" customHeight="1" x14ac:dyDescent="0.3">
      <c r="A79" s="718"/>
      <c r="B79" s="720"/>
      <c r="C79" s="680" t="s">
        <v>869</v>
      </c>
      <c r="D79" s="681" t="s">
        <v>870</v>
      </c>
      <c r="E79" s="458" t="s">
        <v>871</v>
      </c>
      <c r="F79" s="641">
        <v>109</v>
      </c>
      <c r="G79" s="453" t="s">
        <v>872</v>
      </c>
      <c r="H79" s="452" t="s">
        <v>873</v>
      </c>
      <c r="I79" s="674">
        <f>V79</f>
        <v>0.1</v>
      </c>
      <c r="J79" s="459" t="s">
        <v>874</v>
      </c>
      <c r="K79" s="154">
        <v>0.5</v>
      </c>
      <c r="L79" s="120" t="s">
        <v>35</v>
      </c>
      <c r="M79" s="119">
        <v>0.1</v>
      </c>
      <c r="N79" s="119">
        <v>0.5</v>
      </c>
      <c r="O79" s="119">
        <v>0.75</v>
      </c>
      <c r="P79" s="118">
        <v>1</v>
      </c>
      <c r="Q79" s="6">
        <f t="shared" si="20"/>
        <v>0.05</v>
      </c>
      <c r="R79" s="6">
        <f t="shared" si="16"/>
        <v>0.25</v>
      </c>
      <c r="S79" s="6">
        <f t="shared" si="17"/>
        <v>0.375</v>
      </c>
      <c r="T79" s="6">
        <f t="shared" si="18"/>
        <v>0.5</v>
      </c>
      <c r="U79" s="153">
        <f t="shared" si="19"/>
        <v>0.5</v>
      </c>
      <c r="V79" s="310">
        <f>+Q80+Q82</f>
        <v>0.1</v>
      </c>
      <c r="W79" s="310">
        <f t="shared" ref="W79:Y79" si="22">+R80+R82</f>
        <v>0.5</v>
      </c>
      <c r="X79" s="310">
        <f t="shared" si="22"/>
        <v>0</v>
      </c>
      <c r="Y79" s="310">
        <f t="shared" si="22"/>
        <v>0</v>
      </c>
      <c r="Z79" s="398"/>
      <c r="AA79" s="398"/>
      <c r="AB79" s="678"/>
    </row>
    <row r="80" spans="1:28" ht="32.25" customHeight="1" x14ac:dyDescent="0.3">
      <c r="A80" s="718"/>
      <c r="B80" s="720"/>
      <c r="C80" s="680"/>
      <c r="D80" s="681"/>
      <c r="E80" s="458"/>
      <c r="F80" s="642"/>
      <c r="G80" s="453"/>
      <c r="H80" s="452"/>
      <c r="I80" s="455"/>
      <c r="J80" s="459"/>
      <c r="K80" s="185">
        <v>0.5</v>
      </c>
      <c r="L80" s="199" t="s">
        <v>39</v>
      </c>
      <c r="M80" s="45">
        <v>0.1</v>
      </c>
      <c r="N80" s="45">
        <v>0.5</v>
      </c>
      <c r="O80" s="45">
        <v>0</v>
      </c>
      <c r="P80" s="110">
        <v>0</v>
      </c>
      <c r="Q80" s="165">
        <f t="shared" si="20"/>
        <v>0.05</v>
      </c>
      <c r="R80" s="165">
        <f t="shared" si="16"/>
        <v>0.25</v>
      </c>
      <c r="S80" s="165">
        <f t="shared" si="17"/>
        <v>0</v>
      </c>
      <c r="T80" s="165">
        <f t="shared" si="18"/>
        <v>0</v>
      </c>
      <c r="U80" s="169">
        <f t="shared" si="19"/>
        <v>0.25</v>
      </c>
      <c r="V80" s="310"/>
      <c r="W80" s="310"/>
      <c r="X80" s="310"/>
      <c r="Y80" s="310"/>
      <c r="Z80" s="398"/>
      <c r="AA80" s="398"/>
      <c r="AB80" s="678"/>
    </row>
    <row r="81" spans="1:28" ht="32.25" customHeight="1" x14ac:dyDescent="0.3">
      <c r="A81" s="718"/>
      <c r="B81" s="720"/>
      <c r="C81" s="680"/>
      <c r="D81" s="681"/>
      <c r="E81" s="458"/>
      <c r="F81" s="642"/>
      <c r="G81" s="453"/>
      <c r="H81" s="452" t="s">
        <v>875</v>
      </c>
      <c r="I81" s="455"/>
      <c r="J81" s="459" t="s">
        <v>876</v>
      </c>
      <c r="K81" s="154">
        <v>0.5</v>
      </c>
      <c r="L81" s="120" t="s">
        <v>35</v>
      </c>
      <c r="M81" s="119">
        <v>0.1</v>
      </c>
      <c r="N81" s="119">
        <v>0.5</v>
      </c>
      <c r="O81" s="119">
        <v>0.75</v>
      </c>
      <c r="P81" s="118">
        <v>1</v>
      </c>
      <c r="Q81" s="6">
        <f t="shared" si="20"/>
        <v>0.05</v>
      </c>
      <c r="R81" s="6">
        <f t="shared" si="16"/>
        <v>0.25</v>
      </c>
      <c r="S81" s="6">
        <f t="shared" si="17"/>
        <v>0.375</v>
      </c>
      <c r="T81" s="6">
        <f t="shared" si="18"/>
        <v>0.5</v>
      </c>
      <c r="U81" s="153">
        <f t="shared" si="19"/>
        <v>0.5</v>
      </c>
      <c r="V81" s="310"/>
      <c r="W81" s="310"/>
      <c r="X81" s="310"/>
      <c r="Y81" s="310"/>
      <c r="Z81" s="398"/>
      <c r="AA81" s="398"/>
      <c r="AB81" s="678"/>
    </row>
    <row r="82" spans="1:28" ht="51.75" customHeight="1" x14ac:dyDescent="0.3">
      <c r="A82" s="718"/>
      <c r="B82" s="720"/>
      <c r="C82" s="680"/>
      <c r="D82" s="681"/>
      <c r="E82" s="458"/>
      <c r="F82" s="643"/>
      <c r="G82" s="453"/>
      <c r="H82" s="452"/>
      <c r="I82" s="456"/>
      <c r="J82" s="459"/>
      <c r="K82" s="185">
        <v>0.5</v>
      </c>
      <c r="L82" s="199" t="s">
        <v>39</v>
      </c>
      <c r="M82" s="45">
        <v>0.1</v>
      </c>
      <c r="N82" s="45">
        <v>0.5</v>
      </c>
      <c r="O82" s="45">
        <v>0</v>
      </c>
      <c r="P82" s="110">
        <v>0</v>
      </c>
      <c r="Q82" s="165">
        <f t="shared" si="20"/>
        <v>0.05</v>
      </c>
      <c r="R82" s="165">
        <f t="shared" si="16"/>
        <v>0.25</v>
      </c>
      <c r="S82" s="165">
        <f t="shared" si="17"/>
        <v>0</v>
      </c>
      <c r="T82" s="165">
        <f t="shared" si="18"/>
        <v>0</v>
      </c>
      <c r="U82" s="169">
        <f t="shared" si="19"/>
        <v>0.25</v>
      </c>
      <c r="V82" s="310"/>
      <c r="W82" s="310"/>
      <c r="X82" s="310"/>
      <c r="Y82" s="310"/>
      <c r="Z82" s="398"/>
      <c r="AA82" s="398"/>
      <c r="AB82" s="678"/>
    </row>
    <row r="83" spans="1:28" ht="32.25" customHeight="1" x14ac:dyDescent="0.3">
      <c r="A83" s="718"/>
      <c r="B83" s="720"/>
      <c r="C83" s="680"/>
      <c r="D83" s="682" t="s">
        <v>877</v>
      </c>
      <c r="E83" s="458" t="s">
        <v>878</v>
      </c>
      <c r="F83" s="641">
        <v>110</v>
      </c>
      <c r="G83" s="452" t="s">
        <v>879</v>
      </c>
      <c r="H83" s="452" t="s">
        <v>880</v>
      </c>
      <c r="I83" s="674">
        <f>V83</f>
        <v>0.11249999999999999</v>
      </c>
      <c r="J83" s="459" t="s">
        <v>881</v>
      </c>
      <c r="K83" s="154">
        <v>0.25</v>
      </c>
      <c r="L83" s="120" t="s">
        <v>35</v>
      </c>
      <c r="M83" s="119">
        <v>0.25</v>
      </c>
      <c r="N83" s="119">
        <v>0.5</v>
      </c>
      <c r="O83" s="119">
        <v>1</v>
      </c>
      <c r="P83" s="118">
        <v>1</v>
      </c>
      <c r="Q83" s="6">
        <f t="shared" si="20"/>
        <v>6.25E-2</v>
      </c>
      <c r="R83" s="6">
        <f t="shared" si="16"/>
        <v>0.125</v>
      </c>
      <c r="S83" s="6">
        <f t="shared" si="17"/>
        <v>0.25</v>
      </c>
      <c r="T83" s="6">
        <f t="shared" si="18"/>
        <v>0.25</v>
      </c>
      <c r="U83" s="153">
        <f t="shared" si="19"/>
        <v>0.25</v>
      </c>
      <c r="V83" s="310">
        <f>+Q84+Q86+Q88+Q90</f>
        <v>0.11249999999999999</v>
      </c>
      <c r="W83" s="310">
        <f t="shared" ref="W83:Y83" si="23">+R84+R86+R88+R90</f>
        <v>0.35000000000000003</v>
      </c>
      <c r="X83" s="310">
        <f t="shared" si="23"/>
        <v>0</v>
      </c>
      <c r="Y83" s="310">
        <f t="shared" si="23"/>
        <v>0</v>
      </c>
      <c r="Z83" s="398"/>
      <c r="AA83" s="398"/>
      <c r="AB83" s="678"/>
    </row>
    <row r="84" spans="1:28" ht="32.25" customHeight="1" x14ac:dyDescent="0.3">
      <c r="A84" s="718"/>
      <c r="B84" s="720"/>
      <c r="C84" s="680"/>
      <c r="D84" s="682"/>
      <c r="E84" s="458"/>
      <c r="F84" s="642"/>
      <c r="G84" s="452"/>
      <c r="H84" s="452"/>
      <c r="I84" s="455"/>
      <c r="J84" s="459"/>
      <c r="K84" s="185">
        <v>0.25</v>
      </c>
      <c r="L84" s="199" t="s">
        <v>39</v>
      </c>
      <c r="M84" s="45">
        <v>0.25</v>
      </c>
      <c r="N84" s="45">
        <v>0.5</v>
      </c>
      <c r="O84" s="45">
        <v>0</v>
      </c>
      <c r="P84" s="110">
        <v>0</v>
      </c>
      <c r="Q84" s="165">
        <f t="shared" si="20"/>
        <v>6.25E-2</v>
      </c>
      <c r="R84" s="165">
        <f t="shared" si="16"/>
        <v>0.125</v>
      </c>
      <c r="S84" s="165">
        <f t="shared" si="17"/>
        <v>0</v>
      </c>
      <c r="T84" s="165">
        <f t="shared" si="18"/>
        <v>0</v>
      </c>
      <c r="U84" s="169">
        <f t="shared" si="19"/>
        <v>0.125</v>
      </c>
      <c r="V84" s="310"/>
      <c r="W84" s="310"/>
      <c r="X84" s="310"/>
      <c r="Y84" s="310"/>
      <c r="Z84" s="398"/>
      <c r="AA84" s="398"/>
      <c r="AB84" s="678"/>
    </row>
    <row r="85" spans="1:28" ht="32.25" customHeight="1" x14ac:dyDescent="0.3">
      <c r="A85" s="718"/>
      <c r="B85" s="720"/>
      <c r="C85" s="680"/>
      <c r="D85" s="682"/>
      <c r="E85" s="458"/>
      <c r="F85" s="642"/>
      <c r="G85" s="452" t="s">
        <v>882</v>
      </c>
      <c r="H85" s="452" t="s">
        <v>883</v>
      </c>
      <c r="I85" s="455"/>
      <c r="J85" s="673" t="s">
        <v>884</v>
      </c>
      <c r="K85" s="154">
        <v>0.25</v>
      </c>
      <c r="L85" s="120" t="s">
        <v>35</v>
      </c>
      <c r="M85" s="119">
        <v>0.1</v>
      </c>
      <c r="N85" s="119">
        <v>0.3</v>
      </c>
      <c r="O85" s="119">
        <v>0.5</v>
      </c>
      <c r="P85" s="118">
        <v>1</v>
      </c>
      <c r="Q85" s="6">
        <f t="shared" si="20"/>
        <v>2.5000000000000001E-2</v>
      </c>
      <c r="R85" s="6">
        <f t="shared" si="16"/>
        <v>7.4999999999999997E-2</v>
      </c>
      <c r="S85" s="6">
        <f t="shared" si="17"/>
        <v>0.125</v>
      </c>
      <c r="T85" s="6">
        <f t="shared" si="18"/>
        <v>0.25</v>
      </c>
      <c r="U85" s="153">
        <f t="shared" si="19"/>
        <v>0.25</v>
      </c>
      <c r="V85" s="310"/>
      <c r="W85" s="310"/>
      <c r="X85" s="310"/>
      <c r="Y85" s="310"/>
      <c r="Z85" s="398"/>
      <c r="AA85" s="398"/>
      <c r="AB85" s="678"/>
    </row>
    <row r="86" spans="1:28" ht="32.25" customHeight="1" x14ac:dyDescent="0.3">
      <c r="A86" s="718"/>
      <c r="B86" s="720"/>
      <c r="C86" s="680"/>
      <c r="D86" s="682"/>
      <c r="E86" s="458"/>
      <c r="F86" s="642"/>
      <c r="G86" s="452"/>
      <c r="H86" s="452"/>
      <c r="I86" s="455"/>
      <c r="J86" s="673"/>
      <c r="K86" s="185">
        <v>0.25</v>
      </c>
      <c r="L86" s="199" t="s">
        <v>39</v>
      </c>
      <c r="M86" s="45">
        <v>0.1</v>
      </c>
      <c r="N86" s="45">
        <v>0.6</v>
      </c>
      <c r="O86" s="45">
        <v>0</v>
      </c>
      <c r="P86" s="110">
        <v>0</v>
      </c>
      <c r="Q86" s="165">
        <f t="shared" si="20"/>
        <v>2.5000000000000001E-2</v>
      </c>
      <c r="R86" s="165">
        <f t="shared" si="16"/>
        <v>0.15</v>
      </c>
      <c r="S86" s="165">
        <f t="shared" si="17"/>
        <v>0</v>
      </c>
      <c r="T86" s="165">
        <f t="shared" si="18"/>
        <v>0</v>
      </c>
      <c r="U86" s="169">
        <f t="shared" si="19"/>
        <v>0.15</v>
      </c>
      <c r="V86" s="310"/>
      <c r="W86" s="310"/>
      <c r="X86" s="310"/>
      <c r="Y86" s="310"/>
      <c r="Z86" s="398"/>
      <c r="AA86" s="398"/>
      <c r="AB86" s="678"/>
    </row>
    <row r="87" spans="1:28" ht="32.25" customHeight="1" x14ac:dyDescent="0.3">
      <c r="A87" s="718"/>
      <c r="B87" s="720"/>
      <c r="C87" s="680"/>
      <c r="D87" s="682"/>
      <c r="E87" s="458"/>
      <c r="F87" s="642"/>
      <c r="G87" s="452" t="s">
        <v>885</v>
      </c>
      <c r="H87" s="452" t="s">
        <v>886</v>
      </c>
      <c r="I87" s="455"/>
      <c r="J87" s="673" t="s">
        <v>887</v>
      </c>
      <c r="K87" s="154">
        <v>0.25</v>
      </c>
      <c r="L87" s="120" t="s">
        <v>35</v>
      </c>
      <c r="M87" s="119">
        <v>0.1</v>
      </c>
      <c r="N87" s="119">
        <v>0.3</v>
      </c>
      <c r="O87" s="119">
        <v>0.5</v>
      </c>
      <c r="P87" s="118">
        <v>1</v>
      </c>
      <c r="Q87" s="6">
        <f t="shared" si="20"/>
        <v>2.5000000000000001E-2</v>
      </c>
      <c r="R87" s="6">
        <f t="shared" si="16"/>
        <v>7.4999999999999997E-2</v>
      </c>
      <c r="S87" s="6">
        <f t="shared" si="17"/>
        <v>0.125</v>
      </c>
      <c r="T87" s="6">
        <f t="shared" si="18"/>
        <v>0.25</v>
      </c>
      <c r="U87" s="153">
        <f t="shared" si="19"/>
        <v>0.25</v>
      </c>
      <c r="V87" s="310"/>
      <c r="W87" s="310"/>
      <c r="X87" s="310"/>
      <c r="Y87" s="310"/>
      <c r="Z87" s="398"/>
      <c r="AA87" s="398"/>
      <c r="AB87" s="678"/>
    </row>
    <row r="88" spans="1:28" ht="32.25" customHeight="1" x14ac:dyDescent="0.3">
      <c r="A88" s="718"/>
      <c r="B88" s="720"/>
      <c r="C88" s="680"/>
      <c r="D88" s="682"/>
      <c r="E88" s="458"/>
      <c r="F88" s="642"/>
      <c r="G88" s="452"/>
      <c r="H88" s="452"/>
      <c r="I88" s="455"/>
      <c r="J88" s="673"/>
      <c r="K88" s="185">
        <v>0.25</v>
      </c>
      <c r="L88" s="199" t="s">
        <v>39</v>
      </c>
      <c r="M88" s="45">
        <v>0.1</v>
      </c>
      <c r="N88" s="45">
        <v>0.3</v>
      </c>
      <c r="O88" s="45">
        <v>0</v>
      </c>
      <c r="P88" s="110">
        <v>0</v>
      </c>
      <c r="Q88" s="165">
        <f t="shared" si="20"/>
        <v>2.5000000000000001E-2</v>
      </c>
      <c r="R88" s="165">
        <f t="shared" si="16"/>
        <v>7.4999999999999997E-2</v>
      </c>
      <c r="S88" s="165">
        <f t="shared" si="17"/>
        <v>0</v>
      </c>
      <c r="T88" s="165">
        <f t="shared" si="18"/>
        <v>0</v>
      </c>
      <c r="U88" s="169">
        <f t="shared" si="19"/>
        <v>7.4999999999999997E-2</v>
      </c>
      <c r="V88" s="310"/>
      <c r="W88" s="310"/>
      <c r="X88" s="310"/>
      <c r="Y88" s="310"/>
      <c r="Z88" s="398"/>
      <c r="AA88" s="398"/>
      <c r="AB88" s="678"/>
    </row>
    <row r="89" spans="1:28" ht="32.25" customHeight="1" x14ac:dyDescent="0.3">
      <c r="A89" s="718"/>
      <c r="B89" s="720"/>
      <c r="C89" s="680"/>
      <c r="D89" s="682"/>
      <c r="E89" s="458"/>
      <c r="F89" s="642"/>
      <c r="G89" s="452" t="s">
        <v>888</v>
      </c>
      <c r="H89" s="452" t="s">
        <v>889</v>
      </c>
      <c r="I89" s="455"/>
      <c r="J89" s="673" t="s">
        <v>890</v>
      </c>
      <c r="K89" s="154">
        <v>0.25</v>
      </c>
      <c r="L89" s="120" t="s">
        <v>35</v>
      </c>
      <c r="M89" s="119">
        <v>0</v>
      </c>
      <c r="N89" s="119">
        <v>0</v>
      </c>
      <c r="O89" s="119">
        <v>0</v>
      </c>
      <c r="P89" s="118">
        <v>1</v>
      </c>
      <c r="Q89" s="150">
        <f t="shared" si="20"/>
        <v>0</v>
      </c>
      <c r="R89" s="150">
        <f t="shared" si="16"/>
        <v>0</v>
      </c>
      <c r="S89" s="150">
        <f t="shared" si="17"/>
        <v>0</v>
      </c>
      <c r="T89" s="150">
        <f t="shared" si="18"/>
        <v>0.25</v>
      </c>
      <c r="U89" s="155">
        <f t="shared" si="19"/>
        <v>0.25</v>
      </c>
      <c r="V89" s="310"/>
      <c r="W89" s="310"/>
      <c r="X89" s="310"/>
      <c r="Y89" s="310"/>
      <c r="Z89" s="398"/>
      <c r="AA89" s="398"/>
      <c r="AB89" s="678"/>
    </row>
    <row r="90" spans="1:28" ht="32.25" customHeight="1" x14ac:dyDescent="0.3">
      <c r="A90" s="719"/>
      <c r="B90" s="720"/>
      <c r="C90" s="680"/>
      <c r="D90" s="682"/>
      <c r="E90" s="458"/>
      <c r="F90" s="643"/>
      <c r="G90" s="452"/>
      <c r="H90" s="452"/>
      <c r="I90" s="456"/>
      <c r="J90" s="673"/>
      <c r="K90" s="185">
        <v>0.25</v>
      </c>
      <c r="L90" s="199" t="s">
        <v>39</v>
      </c>
      <c r="M90" s="45">
        <v>0</v>
      </c>
      <c r="N90" s="45">
        <v>0</v>
      </c>
      <c r="O90" s="45">
        <v>0</v>
      </c>
      <c r="P90" s="110">
        <v>0</v>
      </c>
      <c r="Q90" s="165">
        <f t="shared" si="20"/>
        <v>0</v>
      </c>
      <c r="R90" s="165">
        <f t="shared" si="16"/>
        <v>0</v>
      </c>
      <c r="S90" s="165">
        <f t="shared" si="17"/>
        <v>0</v>
      </c>
      <c r="T90" s="165">
        <f t="shared" si="18"/>
        <v>0</v>
      </c>
      <c r="U90" s="169">
        <f t="shared" si="19"/>
        <v>0</v>
      </c>
      <c r="V90" s="311"/>
      <c r="W90" s="311"/>
      <c r="X90" s="311"/>
      <c r="Y90" s="311"/>
      <c r="Z90" s="399"/>
      <c r="AA90" s="399"/>
      <c r="AB90" s="679"/>
    </row>
    <row r="91" spans="1:28" x14ac:dyDescent="0.3">
      <c r="Q91" s="201">
        <f>+((SUMIF($L$3:$L$90,"P",Q$3:Q$90)))/14</f>
        <v>8.6392857142857146E-2</v>
      </c>
      <c r="R91" s="201">
        <f t="shared" ref="R91:U91" si="24">+((SUMIF($L$3:$L$90,"P",R$3:R$90)))/14</f>
        <v>0.40039285714285722</v>
      </c>
      <c r="S91" s="201">
        <f t="shared" si="24"/>
        <v>0.64660714285714282</v>
      </c>
      <c r="T91" s="201">
        <f t="shared" si="24"/>
        <v>1.0000000000000002</v>
      </c>
      <c r="U91" s="202">
        <f t="shared" si="24"/>
        <v>1.0000000000000002</v>
      </c>
      <c r="V91" s="152"/>
      <c r="W91" s="152"/>
      <c r="X91" s="152"/>
      <c r="Y91" s="152"/>
    </row>
    <row r="92" spans="1:28" ht="17.25" thickBot="1" x14ac:dyDescent="0.35">
      <c r="Q92" s="201">
        <f>+((SUMIF($L$3:$L$90,"E",Q$3:Q$90)))/14</f>
        <v>9.4331428571428594E-2</v>
      </c>
      <c r="R92" s="201">
        <f t="shared" ref="R92:U92" si="25">+((SUMIF($L$3:$L$90,"E",R$3:R$90)))/14</f>
        <v>0.37308142857142867</v>
      </c>
      <c r="S92" s="201">
        <f t="shared" si="25"/>
        <v>0</v>
      </c>
      <c r="T92" s="201">
        <f t="shared" si="25"/>
        <v>0</v>
      </c>
      <c r="U92" s="202">
        <f t="shared" si="25"/>
        <v>0.37593857142857157</v>
      </c>
      <c r="V92" s="152"/>
      <c r="W92" s="152"/>
      <c r="X92" s="152"/>
      <c r="Y92" s="152"/>
    </row>
    <row r="93" spans="1:28" x14ac:dyDescent="0.3">
      <c r="Q93" s="151"/>
      <c r="R93" s="151"/>
      <c r="S93" s="151"/>
      <c r="T93" s="151"/>
      <c r="U93" s="152"/>
      <c r="V93" s="152"/>
      <c r="W93" s="152"/>
      <c r="X93" s="152"/>
      <c r="Y93" s="152"/>
    </row>
    <row r="94" spans="1:28" ht="17.25" thickBot="1" x14ac:dyDescent="0.35">
      <c r="Q94" s="151"/>
      <c r="R94" s="151"/>
      <c r="S94" s="151"/>
      <c r="T94" s="151"/>
      <c r="U94" s="152"/>
      <c r="V94" s="152"/>
      <c r="W94" s="152"/>
      <c r="X94" s="152"/>
      <c r="Y94" s="152"/>
    </row>
    <row r="95" spans="1:28" ht="17.25" thickBot="1" x14ac:dyDescent="0.35">
      <c r="Q95" s="306" t="s">
        <v>146</v>
      </c>
      <c r="R95" s="307"/>
      <c r="S95" s="307"/>
      <c r="T95" s="307"/>
      <c r="U95" s="308"/>
      <c r="V95" s="152"/>
      <c r="W95" s="152"/>
      <c r="X95" s="152"/>
      <c r="Y95" s="152"/>
    </row>
    <row r="96" spans="1:28" ht="17.25" thickBot="1" x14ac:dyDescent="0.35">
      <c r="Q96" s="203">
        <f>+Q92/Q91</f>
        <v>1.0918892104175282</v>
      </c>
      <c r="R96" s="203">
        <f t="shared" ref="R96:U96" si="26">+R92/R91</f>
        <v>0.93178842208545187</v>
      </c>
      <c r="S96" s="203">
        <f t="shared" si="26"/>
        <v>0</v>
      </c>
      <c r="T96" s="203">
        <f t="shared" si="26"/>
        <v>0</v>
      </c>
      <c r="U96" s="203">
        <f t="shared" si="26"/>
        <v>0.37593857142857146</v>
      </c>
      <c r="V96" s="152"/>
      <c r="W96" s="152"/>
      <c r="X96" s="152"/>
      <c r="Y96" s="152"/>
    </row>
    <row r="97" spans="17:25" ht="17.25" thickBot="1" x14ac:dyDescent="0.35">
      <c r="Q97" s="204" t="str">
        <f>+IF(Q96&gt;0.95,"BIEN",IF(Q96&gt;=0.85,"ACEPTABLE",IF(Q96&lt;0.85,"PARA MEJORAR")))</f>
        <v>BIEN</v>
      </c>
      <c r="R97" s="204" t="str">
        <f>+IF(R96&gt;0.95,"BIEN",IF(R96&gt;=0.85,"ACEPTABLE",IF(R96&lt;0.85,"PARA MEJORAR")))</f>
        <v>ACEPTABLE</v>
      </c>
      <c r="S97" s="204" t="str">
        <f>+IF(S96&gt;0.95,"BIEN",IF(S96&gt;=0.85,"ACEPTABLE",IF(S96&lt;0.85,"PARA MEJORAR")))</f>
        <v>PARA MEJORAR</v>
      </c>
      <c r="T97" s="205" t="str">
        <f>+IF(T96&gt;0.95,"BIEN",IF(T96&gt;=0.85,"ACEPTABLE",IF(T96&lt;0.85,"PARA MEJORAR")))</f>
        <v>PARA MEJORAR</v>
      </c>
      <c r="U97" s="206" t="str">
        <f>+IF(U96&gt;0.95,"BIEN",IF(U96&gt;=0.85,"ACEPTABLE",IF(U96&lt;0.85,"PARA MEJORAR")))</f>
        <v>PARA MEJORAR</v>
      </c>
      <c r="V97" s="152"/>
      <c r="W97" s="152"/>
      <c r="X97" s="152"/>
      <c r="Y97" s="152"/>
    </row>
    <row r="98" spans="17:25" x14ac:dyDescent="0.3">
      <c r="Q98" s="151"/>
      <c r="R98" s="151"/>
      <c r="S98" s="151"/>
      <c r="T98" s="151"/>
      <c r="U98" s="152"/>
      <c r="V98" s="152"/>
      <c r="W98" s="152"/>
      <c r="X98" s="152"/>
      <c r="Y98" s="152"/>
    </row>
    <row r="99" spans="17:25" x14ac:dyDescent="0.3">
      <c r="Q99" s="151"/>
      <c r="R99" s="151"/>
      <c r="S99" s="151"/>
      <c r="T99" s="151"/>
      <c r="U99" s="152"/>
      <c r="V99" s="156"/>
      <c r="W99" s="156"/>
      <c r="X99" s="156"/>
      <c r="Y99" s="156"/>
    </row>
    <row r="100" spans="17:25" x14ac:dyDescent="0.3">
      <c r="Q100" s="151"/>
      <c r="R100" s="151"/>
      <c r="S100" s="151"/>
      <c r="T100" s="151"/>
      <c r="U100" s="152"/>
      <c r="V100" s="157"/>
      <c r="W100" s="157"/>
      <c r="X100" s="157"/>
      <c r="Y100" s="157"/>
    </row>
    <row r="101" spans="17:25" x14ac:dyDescent="0.3">
      <c r="Q101" s="151"/>
      <c r="R101" s="151"/>
      <c r="S101" s="151"/>
      <c r="T101" s="151"/>
      <c r="U101" s="152"/>
      <c r="V101" s="157"/>
      <c r="W101" s="157"/>
      <c r="X101" s="157"/>
      <c r="Y101" s="157"/>
    </row>
    <row r="102" spans="17:25" x14ac:dyDescent="0.3">
      <c r="Q102" s="151"/>
      <c r="R102" s="151"/>
      <c r="S102" s="151"/>
      <c r="T102" s="151"/>
      <c r="U102" s="152"/>
      <c r="V102" s="157"/>
      <c r="W102" s="157"/>
      <c r="X102" s="157"/>
      <c r="Y102" s="157"/>
    </row>
    <row r="103" spans="17:25" x14ac:dyDescent="0.3">
      <c r="Q103" s="151"/>
      <c r="R103" s="151"/>
      <c r="S103" s="151"/>
      <c r="T103" s="151"/>
      <c r="U103" s="152"/>
      <c r="V103" s="157"/>
      <c r="W103" s="157"/>
      <c r="X103" s="157"/>
      <c r="Y103" s="157"/>
    </row>
    <row r="104" spans="17:25" x14ac:dyDescent="0.3">
      <c r="Q104" s="151"/>
      <c r="R104" s="151"/>
      <c r="S104" s="151"/>
      <c r="T104" s="151"/>
      <c r="U104" s="152"/>
      <c r="V104" s="157"/>
      <c r="W104" s="157"/>
      <c r="X104" s="157"/>
      <c r="Y104" s="157"/>
    </row>
    <row r="105" spans="17:25" x14ac:dyDescent="0.3">
      <c r="Q105" s="151"/>
      <c r="R105" s="151"/>
      <c r="S105" s="151"/>
      <c r="T105" s="151"/>
      <c r="U105" s="152"/>
      <c r="V105" s="157"/>
      <c r="W105" s="157"/>
      <c r="X105" s="157"/>
      <c r="Y105" s="157"/>
    </row>
    <row r="106" spans="17:25" x14ac:dyDescent="0.3">
      <c r="Q106" s="151"/>
      <c r="R106" s="151"/>
      <c r="S106" s="151"/>
      <c r="T106" s="151"/>
      <c r="U106" s="152"/>
      <c r="V106" s="157"/>
      <c r="W106" s="157"/>
      <c r="X106" s="157"/>
      <c r="Y106" s="157"/>
    </row>
    <row r="107" spans="17:25" x14ac:dyDescent="0.3">
      <c r="Q107" s="151"/>
      <c r="R107" s="151"/>
      <c r="S107" s="151"/>
      <c r="T107" s="151"/>
      <c r="U107" s="152"/>
      <c r="V107" s="156"/>
      <c r="W107" s="156"/>
      <c r="X107" s="156"/>
      <c r="Y107" s="156"/>
    </row>
    <row r="108" spans="17:25" x14ac:dyDescent="0.3">
      <c r="Q108" s="151"/>
      <c r="R108" s="151"/>
      <c r="S108" s="151"/>
      <c r="T108" s="151"/>
      <c r="U108" s="152"/>
      <c r="V108" s="157"/>
      <c r="W108" s="157"/>
      <c r="X108" s="157"/>
      <c r="Y108" s="157"/>
    </row>
    <row r="109" spans="17:25" x14ac:dyDescent="0.3">
      <c r="Q109" s="151"/>
      <c r="R109" s="151"/>
      <c r="S109" s="151"/>
      <c r="T109" s="151"/>
      <c r="U109" s="152"/>
      <c r="V109" s="157"/>
      <c r="W109" s="157"/>
      <c r="X109" s="157"/>
      <c r="Y109" s="157"/>
    </row>
    <row r="110" spans="17:25" x14ac:dyDescent="0.3">
      <c r="Q110" s="151"/>
      <c r="R110" s="151"/>
      <c r="S110" s="151"/>
      <c r="T110" s="151"/>
      <c r="U110" s="152"/>
      <c r="V110" s="157"/>
      <c r="W110" s="157"/>
      <c r="X110" s="157"/>
      <c r="Y110" s="157"/>
    </row>
    <row r="111" spans="17:25" x14ac:dyDescent="0.3">
      <c r="Q111" s="151"/>
      <c r="R111" s="151"/>
      <c r="S111" s="151"/>
      <c r="T111" s="151"/>
      <c r="U111" s="152"/>
      <c r="V111" s="157"/>
      <c r="W111" s="157"/>
      <c r="X111" s="157"/>
      <c r="Y111" s="157"/>
    </row>
    <row r="112" spans="17:25" x14ac:dyDescent="0.3">
      <c r="Q112" s="151"/>
      <c r="R112" s="151"/>
      <c r="S112" s="151"/>
      <c r="T112" s="151"/>
      <c r="U112" s="152"/>
      <c r="V112" s="157"/>
      <c r="W112" s="157"/>
      <c r="X112" s="157"/>
      <c r="Y112" s="157"/>
    </row>
    <row r="113" spans="17:25" x14ac:dyDescent="0.3">
      <c r="Q113" s="151"/>
      <c r="R113" s="151"/>
      <c r="S113" s="151"/>
      <c r="T113" s="151"/>
      <c r="U113" s="152"/>
      <c r="V113" s="157"/>
      <c r="W113" s="157"/>
      <c r="X113" s="157"/>
      <c r="Y113" s="157"/>
    </row>
    <row r="114" spans="17:25" x14ac:dyDescent="0.3">
      <c r="Q114" s="151"/>
      <c r="R114" s="151"/>
      <c r="S114" s="151"/>
      <c r="T114" s="151"/>
      <c r="U114" s="152"/>
      <c r="V114" s="157"/>
      <c r="W114" s="157"/>
      <c r="X114" s="157"/>
      <c r="Y114" s="157"/>
    </row>
    <row r="115" spans="17:25" x14ac:dyDescent="0.3">
      <c r="Q115" s="113"/>
      <c r="R115" s="113"/>
      <c r="S115" s="113"/>
      <c r="T115" s="113"/>
      <c r="U115" s="113"/>
      <c r="V115" s="113"/>
      <c r="W115" s="113"/>
      <c r="X115" s="113"/>
      <c r="Y115" s="113"/>
    </row>
    <row r="116" spans="17:25" x14ac:dyDescent="0.3">
      <c r="Q116" s="113"/>
      <c r="R116" s="113"/>
      <c r="S116" s="113"/>
      <c r="T116" s="113"/>
      <c r="U116" s="113"/>
      <c r="V116" s="113"/>
      <c r="W116" s="113"/>
      <c r="X116" s="113"/>
      <c r="Y116" s="113"/>
    </row>
    <row r="117" spans="17:25" x14ac:dyDescent="0.3">
      <c r="Q117" s="113"/>
      <c r="R117" s="113"/>
      <c r="S117" s="113"/>
      <c r="T117" s="113"/>
      <c r="U117" s="113"/>
      <c r="V117" s="113"/>
      <c r="W117" s="113"/>
      <c r="X117" s="113"/>
      <c r="Y117" s="113"/>
    </row>
    <row r="118" spans="17:25" x14ac:dyDescent="0.3">
      <c r="Q118" s="113"/>
      <c r="R118" s="113"/>
      <c r="S118" s="113"/>
      <c r="T118" s="113"/>
      <c r="U118" s="113"/>
      <c r="V118" s="113"/>
      <c r="W118" s="113"/>
      <c r="X118" s="113"/>
      <c r="Y118" s="113"/>
    </row>
    <row r="119" spans="17:25" x14ac:dyDescent="0.3">
      <c r="Q119" s="113"/>
      <c r="R119" s="113"/>
      <c r="S119" s="113"/>
      <c r="T119" s="113"/>
      <c r="U119" s="113"/>
      <c r="V119" s="113"/>
      <c r="W119" s="113"/>
      <c r="X119" s="113"/>
      <c r="Y119" s="113"/>
    </row>
    <row r="120" spans="17:25" x14ac:dyDescent="0.3">
      <c r="Q120" s="113"/>
      <c r="R120" s="113"/>
      <c r="S120" s="113"/>
      <c r="T120" s="113"/>
      <c r="U120" s="113"/>
      <c r="V120" s="113"/>
      <c r="W120" s="113"/>
      <c r="X120" s="113"/>
      <c r="Y120" s="113"/>
    </row>
    <row r="121" spans="17:25" x14ac:dyDescent="0.3">
      <c r="Q121" s="113"/>
      <c r="R121" s="113"/>
      <c r="S121" s="113"/>
      <c r="T121" s="113"/>
      <c r="U121" s="113"/>
      <c r="V121" s="113"/>
      <c r="W121" s="113"/>
      <c r="X121" s="113"/>
      <c r="Y121" s="113"/>
    </row>
    <row r="122" spans="17:25" x14ac:dyDescent="0.3">
      <c r="Q122" s="113"/>
      <c r="R122" s="113"/>
      <c r="S122" s="113"/>
      <c r="T122" s="113"/>
      <c r="U122" s="113"/>
      <c r="V122" s="113"/>
      <c r="W122" s="113"/>
      <c r="X122" s="113"/>
      <c r="Y122" s="113"/>
    </row>
    <row r="123" spans="17:25" x14ac:dyDescent="0.3">
      <c r="Q123" s="113"/>
      <c r="R123" s="113"/>
      <c r="S123" s="113"/>
      <c r="T123" s="113"/>
      <c r="U123" s="113"/>
      <c r="V123" s="113"/>
      <c r="W123" s="113"/>
      <c r="X123" s="113"/>
      <c r="Y123" s="113"/>
    </row>
    <row r="124" spans="17:25" x14ac:dyDescent="0.3">
      <c r="Q124" s="113"/>
      <c r="R124" s="113"/>
      <c r="S124" s="113"/>
      <c r="T124" s="113"/>
      <c r="U124" s="113"/>
      <c r="V124" s="113"/>
      <c r="W124" s="113"/>
      <c r="X124" s="113"/>
      <c r="Y124" s="113"/>
    </row>
    <row r="125" spans="17:25" x14ac:dyDescent="0.3">
      <c r="Q125" s="113"/>
      <c r="R125" s="113"/>
      <c r="S125" s="113"/>
      <c r="T125" s="113"/>
      <c r="U125" s="113"/>
      <c r="V125" s="113"/>
      <c r="W125" s="113"/>
      <c r="X125" s="113"/>
      <c r="Y125" s="113"/>
    </row>
    <row r="126" spans="17:25" x14ac:dyDescent="0.3">
      <c r="Q126" s="113"/>
      <c r="R126" s="113"/>
      <c r="S126" s="113"/>
      <c r="T126" s="113"/>
      <c r="U126" s="113"/>
      <c r="V126" s="113"/>
      <c r="W126" s="113"/>
      <c r="X126" s="113"/>
      <c r="Y126" s="113"/>
    </row>
    <row r="127" spans="17:25" x14ac:dyDescent="0.3">
      <c r="Q127" s="113"/>
      <c r="R127" s="113"/>
      <c r="S127" s="113"/>
      <c r="T127" s="113"/>
      <c r="U127" s="113"/>
      <c r="V127" s="113"/>
      <c r="W127" s="113"/>
      <c r="X127" s="113"/>
      <c r="Y127" s="113"/>
    </row>
    <row r="128" spans="17:25" x14ac:dyDescent="0.3">
      <c r="Q128" s="113"/>
      <c r="R128" s="113"/>
      <c r="S128" s="113"/>
      <c r="T128" s="113"/>
      <c r="U128" s="113"/>
      <c r="V128" s="113"/>
      <c r="W128" s="113"/>
      <c r="X128" s="113"/>
      <c r="Y128" s="113"/>
    </row>
    <row r="129" spans="17:25" x14ac:dyDescent="0.3">
      <c r="Q129" s="113"/>
      <c r="R129" s="113"/>
      <c r="S129" s="113"/>
      <c r="T129" s="113"/>
      <c r="U129" s="113"/>
      <c r="V129" s="113"/>
      <c r="W129" s="113"/>
      <c r="X129" s="113"/>
      <c r="Y129" s="113"/>
    </row>
    <row r="130" spans="17:25" x14ac:dyDescent="0.3">
      <c r="Q130" s="113"/>
      <c r="R130" s="113"/>
      <c r="S130" s="113"/>
      <c r="T130" s="113"/>
      <c r="U130" s="113"/>
      <c r="V130" s="113"/>
      <c r="W130" s="113"/>
      <c r="X130" s="113"/>
      <c r="Y130" s="113"/>
    </row>
    <row r="131" spans="17:25" x14ac:dyDescent="0.3">
      <c r="Q131" s="113"/>
      <c r="R131" s="113"/>
      <c r="S131" s="113"/>
      <c r="T131" s="113"/>
      <c r="U131" s="113"/>
      <c r="V131" s="113"/>
      <c r="W131" s="113"/>
      <c r="X131" s="113"/>
      <c r="Y131" s="113"/>
    </row>
    <row r="132" spans="17:25" x14ac:dyDescent="0.3">
      <c r="Q132" s="113"/>
      <c r="R132" s="113"/>
      <c r="S132" s="113"/>
      <c r="T132" s="113"/>
      <c r="U132" s="113"/>
      <c r="V132" s="113"/>
      <c r="W132" s="113"/>
      <c r="X132" s="113"/>
      <c r="Y132" s="113"/>
    </row>
    <row r="133" spans="17:25" x14ac:dyDescent="0.3">
      <c r="Q133" s="113"/>
      <c r="R133" s="113"/>
      <c r="S133" s="113"/>
      <c r="T133" s="113"/>
      <c r="U133" s="113"/>
      <c r="V133" s="113"/>
      <c r="W133" s="113"/>
      <c r="X133" s="113"/>
      <c r="Y133" s="113"/>
    </row>
    <row r="134" spans="17:25" x14ac:dyDescent="0.3">
      <c r="Q134" s="113"/>
      <c r="R134" s="113"/>
      <c r="S134" s="113"/>
      <c r="T134" s="113"/>
      <c r="U134" s="113"/>
      <c r="V134" s="113"/>
      <c r="W134" s="113"/>
      <c r="X134" s="113"/>
      <c r="Y134" s="113"/>
    </row>
    <row r="135" spans="17:25" x14ac:dyDescent="0.3">
      <c r="Q135" s="113"/>
      <c r="R135" s="113"/>
      <c r="S135" s="113"/>
      <c r="T135" s="113"/>
      <c r="U135" s="113"/>
      <c r="V135" s="113"/>
      <c r="W135" s="113"/>
      <c r="X135" s="113"/>
      <c r="Y135" s="113"/>
    </row>
    <row r="136" spans="17:25" x14ac:dyDescent="0.3">
      <c r="Q136" s="113"/>
      <c r="R136" s="113"/>
      <c r="S136" s="113"/>
      <c r="T136" s="113"/>
      <c r="U136" s="113"/>
      <c r="V136" s="113"/>
      <c r="W136" s="113"/>
      <c r="X136" s="113"/>
      <c r="Y136" s="113"/>
    </row>
    <row r="137" spans="17:25" x14ac:dyDescent="0.3">
      <c r="Q137" s="113"/>
      <c r="R137" s="113"/>
      <c r="S137" s="113"/>
      <c r="T137" s="113"/>
      <c r="U137" s="113"/>
      <c r="V137" s="113"/>
      <c r="W137" s="113"/>
      <c r="X137" s="113"/>
      <c r="Y137" s="113"/>
    </row>
    <row r="138" spans="17:25" x14ac:dyDescent="0.3">
      <c r="Q138" s="113"/>
      <c r="R138" s="113"/>
      <c r="S138" s="113"/>
      <c r="T138" s="113"/>
      <c r="U138" s="113"/>
      <c r="V138" s="113"/>
      <c r="W138" s="113"/>
      <c r="X138" s="113"/>
      <c r="Y138" s="113"/>
    </row>
    <row r="139" spans="17:25" x14ac:dyDescent="0.3">
      <c r="Q139" s="113"/>
      <c r="R139" s="113"/>
      <c r="S139" s="113"/>
      <c r="T139" s="113"/>
      <c r="U139" s="113"/>
      <c r="V139" s="113"/>
      <c r="W139" s="113"/>
      <c r="X139" s="113"/>
      <c r="Y139" s="113"/>
    </row>
    <row r="140" spans="17:25" x14ac:dyDescent="0.3">
      <c r="Q140" s="113"/>
      <c r="R140" s="113"/>
      <c r="S140" s="113"/>
      <c r="T140" s="113"/>
      <c r="U140" s="113"/>
      <c r="V140" s="113"/>
      <c r="W140" s="113"/>
      <c r="X140" s="113"/>
      <c r="Y140" s="113"/>
    </row>
    <row r="141" spans="17:25" x14ac:dyDescent="0.3">
      <c r="Q141" s="113"/>
      <c r="R141" s="113"/>
      <c r="S141" s="113"/>
      <c r="T141" s="113"/>
      <c r="U141" s="113"/>
      <c r="V141" s="113"/>
      <c r="W141" s="113"/>
      <c r="X141" s="113"/>
      <c r="Y141" s="113"/>
    </row>
    <row r="142" spans="17:25" x14ac:dyDescent="0.3">
      <c r="Q142" s="113"/>
      <c r="R142" s="113"/>
      <c r="S142" s="113"/>
      <c r="T142" s="113"/>
      <c r="U142" s="113"/>
      <c r="V142" s="113"/>
      <c r="W142" s="113"/>
      <c r="X142" s="113"/>
      <c r="Y142" s="113"/>
    </row>
    <row r="143" spans="17:25" x14ac:dyDescent="0.3">
      <c r="Q143" s="113"/>
      <c r="R143" s="113"/>
      <c r="S143" s="113"/>
      <c r="T143" s="113"/>
      <c r="U143" s="113"/>
      <c r="V143" s="113"/>
      <c r="W143" s="113"/>
      <c r="X143" s="113"/>
      <c r="Y143" s="113"/>
    </row>
    <row r="144" spans="17:25" x14ac:dyDescent="0.3">
      <c r="Q144" s="113"/>
      <c r="R144" s="113"/>
      <c r="S144" s="113"/>
      <c r="T144" s="113"/>
      <c r="U144" s="113"/>
      <c r="V144" s="113"/>
      <c r="W144" s="113"/>
      <c r="X144" s="113"/>
      <c r="Y144" s="113"/>
    </row>
    <row r="145" spans="17:25" x14ac:dyDescent="0.3">
      <c r="Q145" s="113"/>
      <c r="R145" s="113"/>
      <c r="S145" s="113"/>
      <c r="T145" s="113"/>
      <c r="U145" s="113"/>
      <c r="V145" s="113"/>
      <c r="W145" s="113"/>
      <c r="X145" s="113"/>
      <c r="Y145" s="113"/>
    </row>
    <row r="146" spans="17:25" x14ac:dyDescent="0.3">
      <c r="Q146" s="113"/>
      <c r="R146" s="113"/>
      <c r="S146" s="113"/>
      <c r="T146" s="113"/>
      <c r="U146" s="113"/>
      <c r="V146" s="113"/>
      <c r="W146" s="113"/>
      <c r="X146" s="113"/>
      <c r="Y146" s="113"/>
    </row>
    <row r="147" spans="17:25" x14ac:dyDescent="0.3">
      <c r="Q147" s="113"/>
      <c r="R147" s="113"/>
      <c r="S147" s="113"/>
      <c r="T147" s="113"/>
      <c r="U147" s="113"/>
      <c r="V147" s="113"/>
      <c r="W147" s="113"/>
      <c r="X147" s="113"/>
      <c r="Y147" s="113"/>
    </row>
    <row r="148" spans="17:25" x14ac:dyDescent="0.3">
      <c r="Q148" s="113"/>
      <c r="R148" s="113"/>
      <c r="S148" s="113"/>
      <c r="T148" s="113"/>
      <c r="U148" s="113"/>
      <c r="V148" s="113"/>
      <c r="W148" s="113"/>
      <c r="X148" s="113"/>
      <c r="Y148" s="113"/>
    </row>
    <row r="149" spans="17:25" x14ac:dyDescent="0.3">
      <c r="Q149" s="113"/>
      <c r="R149" s="113"/>
      <c r="S149" s="113"/>
      <c r="T149" s="113"/>
      <c r="U149" s="113"/>
      <c r="V149" s="113"/>
      <c r="W149" s="113"/>
      <c r="X149" s="113"/>
      <c r="Y149" s="113"/>
    </row>
    <row r="150" spans="17:25" x14ac:dyDescent="0.3">
      <c r="Q150" s="113"/>
      <c r="R150" s="113"/>
      <c r="S150" s="113"/>
      <c r="T150" s="113"/>
      <c r="U150" s="113"/>
      <c r="V150" s="113"/>
      <c r="W150" s="113"/>
      <c r="X150" s="113"/>
      <c r="Y150" s="113"/>
    </row>
    <row r="151" spans="17:25" x14ac:dyDescent="0.3">
      <c r="Q151" s="113"/>
      <c r="R151" s="113"/>
      <c r="S151" s="113"/>
      <c r="T151" s="113"/>
      <c r="U151" s="113"/>
      <c r="V151" s="113"/>
      <c r="W151" s="113"/>
      <c r="X151" s="113"/>
      <c r="Y151" s="113"/>
    </row>
    <row r="152" spans="17:25" x14ac:dyDescent="0.3">
      <c r="Q152" s="113"/>
      <c r="R152" s="113"/>
      <c r="S152" s="113"/>
      <c r="T152" s="113"/>
      <c r="U152" s="113"/>
      <c r="V152" s="113"/>
      <c r="W152" s="113"/>
      <c r="X152" s="113"/>
      <c r="Y152" s="113"/>
    </row>
    <row r="153" spans="17:25" x14ac:dyDescent="0.3">
      <c r="Q153" s="113"/>
      <c r="R153" s="113"/>
      <c r="S153" s="113"/>
      <c r="T153" s="113"/>
      <c r="U153" s="113"/>
      <c r="V153" s="113"/>
      <c r="W153" s="113"/>
      <c r="X153" s="113"/>
      <c r="Y153" s="113"/>
    </row>
    <row r="154" spans="17:25" x14ac:dyDescent="0.3">
      <c r="Q154" s="113"/>
      <c r="R154" s="113"/>
      <c r="S154" s="113"/>
      <c r="T154" s="113"/>
      <c r="U154" s="113"/>
      <c r="V154" s="113"/>
      <c r="W154" s="113"/>
      <c r="X154" s="113"/>
      <c r="Y154" s="113"/>
    </row>
    <row r="155" spans="17:25" x14ac:dyDescent="0.3">
      <c r="Q155" s="113"/>
      <c r="R155" s="113"/>
      <c r="S155" s="113"/>
      <c r="T155" s="113"/>
      <c r="U155" s="113"/>
      <c r="V155" s="113"/>
      <c r="W155" s="113"/>
      <c r="X155" s="113"/>
      <c r="Y155" s="113"/>
    </row>
    <row r="156" spans="17:25" x14ac:dyDescent="0.3">
      <c r="Q156" s="113"/>
      <c r="R156" s="113"/>
      <c r="S156" s="113"/>
      <c r="T156" s="113"/>
      <c r="U156" s="113"/>
      <c r="V156" s="113"/>
      <c r="W156" s="113"/>
      <c r="X156" s="113"/>
      <c r="Y156" s="113"/>
    </row>
    <row r="157" spans="17:25" x14ac:dyDescent="0.3">
      <c r="Q157" s="113"/>
      <c r="R157" s="113"/>
      <c r="S157" s="113"/>
      <c r="T157" s="113"/>
      <c r="U157" s="113"/>
      <c r="V157" s="113"/>
      <c r="W157" s="113"/>
      <c r="X157" s="113"/>
      <c r="Y157" s="113"/>
    </row>
    <row r="158" spans="17:25" x14ac:dyDescent="0.3">
      <c r="Q158" s="113"/>
      <c r="R158" s="113"/>
      <c r="S158" s="113"/>
      <c r="T158" s="113"/>
      <c r="U158" s="113"/>
      <c r="V158" s="113"/>
      <c r="W158" s="113"/>
      <c r="X158" s="113"/>
      <c r="Y158" s="113"/>
    </row>
    <row r="159" spans="17:25" x14ac:dyDescent="0.3">
      <c r="Q159" s="113"/>
      <c r="R159" s="113"/>
      <c r="S159" s="113"/>
      <c r="T159" s="113"/>
      <c r="U159" s="113"/>
      <c r="V159" s="113"/>
      <c r="W159" s="113"/>
      <c r="X159" s="113"/>
      <c r="Y159" s="113"/>
    </row>
    <row r="160" spans="17:25" x14ac:dyDescent="0.3">
      <c r="Q160" s="113"/>
      <c r="R160" s="113"/>
      <c r="S160" s="113"/>
      <c r="T160" s="113"/>
      <c r="U160" s="113"/>
      <c r="V160" s="113"/>
      <c r="W160" s="113"/>
      <c r="X160" s="113"/>
      <c r="Y160" s="113"/>
    </row>
    <row r="161" spans="17:25" x14ac:dyDescent="0.3">
      <c r="Q161" s="113"/>
      <c r="R161" s="113"/>
      <c r="S161" s="113"/>
      <c r="T161" s="113"/>
      <c r="U161" s="113"/>
      <c r="V161" s="113"/>
      <c r="W161" s="113"/>
      <c r="X161" s="113"/>
      <c r="Y161" s="113"/>
    </row>
    <row r="162" spans="17:25" x14ac:dyDescent="0.3">
      <c r="Q162" s="113"/>
      <c r="R162" s="113"/>
      <c r="S162" s="113"/>
      <c r="T162" s="113"/>
      <c r="U162" s="113"/>
      <c r="V162" s="113"/>
      <c r="W162" s="113"/>
      <c r="X162" s="113"/>
      <c r="Y162" s="113"/>
    </row>
    <row r="163" spans="17:25" x14ac:dyDescent="0.3">
      <c r="Q163" s="113"/>
      <c r="R163" s="113"/>
      <c r="S163" s="113"/>
      <c r="T163" s="113"/>
      <c r="U163" s="113"/>
      <c r="V163" s="113"/>
      <c r="W163" s="113"/>
      <c r="X163" s="113"/>
      <c r="Y163" s="113"/>
    </row>
    <row r="164" spans="17:25" x14ac:dyDescent="0.3">
      <c r="Q164" s="113"/>
      <c r="R164" s="113"/>
      <c r="S164" s="113"/>
      <c r="T164" s="113"/>
      <c r="U164" s="113"/>
      <c r="V164" s="113"/>
      <c r="W164" s="113"/>
      <c r="X164" s="113"/>
      <c r="Y164" s="113"/>
    </row>
    <row r="165" spans="17:25" x14ac:dyDescent="0.3">
      <c r="Q165" s="113"/>
      <c r="R165" s="113"/>
      <c r="S165" s="113"/>
      <c r="T165" s="113"/>
      <c r="U165" s="113"/>
      <c r="V165" s="113"/>
      <c r="W165" s="113"/>
      <c r="X165" s="113"/>
      <c r="Y165" s="113"/>
    </row>
    <row r="166" spans="17:25" x14ac:dyDescent="0.3">
      <c r="Q166" s="113"/>
      <c r="R166" s="113"/>
      <c r="S166" s="113"/>
      <c r="T166" s="113"/>
      <c r="U166" s="113"/>
      <c r="V166" s="113"/>
      <c r="W166" s="113"/>
      <c r="X166" s="113"/>
      <c r="Y166" s="113"/>
    </row>
    <row r="167" spans="17:25" x14ac:dyDescent="0.3">
      <c r="Q167" s="113"/>
      <c r="R167" s="113"/>
      <c r="S167" s="113"/>
      <c r="T167" s="113"/>
      <c r="U167" s="113"/>
      <c r="V167" s="113"/>
      <c r="W167" s="113"/>
      <c r="X167" s="113"/>
      <c r="Y167" s="113"/>
    </row>
    <row r="168" spans="17:25" x14ac:dyDescent="0.3">
      <c r="Q168" s="113"/>
      <c r="R168" s="113"/>
      <c r="S168" s="113"/>
      <c r="T168" s="113"/>
      <c r="U168" s="113"/>
      <c r="V168" s="113"/>
      <c r="W168" s="113"/>
      <c r="X168" s="113"/>
      <c r="Y168" s="113"/>
    </row>
    <row r="169" spans="17:25" x14ac:dyDescent="0.3">
      <c r="Q169" s="113"/>
      <c r="R169" s="113"/>
      <c r="S169" s="113"/>
      <c r="T169" s="113"/>
      <c r="U169" s="113"/>
      <c r="V169" s="113"/>
      <c r="W169" s="113"/>
      <c r="X169" s="113"/>
      <c r="Y169" s="113"/>
    </row>
    <row r="170" spans="17:25" x14ac:dyDescent="0.3">
      <c r="Q170" s="113"/>
      <c r="R170" s="113"/>
      <c r="S170" s="113"/>
      <c r="T170" s="113"/>
      <c r="U170" s="113"/>
      <c r="V170" s="113"/>
      <c r="W170" s="113"/>
      <c r="X170" s="113"/>
      <c r="Y170" s="113"/>
    </row>
    <row r="171" spans="17:25" x14ac:dyDescent="0.3">
      <c r="Q171" s="113"/>
      <c r="R171" s="113"/>
      <c r="S171" s="113"/>
      <c r="T171" s="113"/>
      <c r="U171" s="113"/>
      <c r="V171" s="113"/>
      <c r="W171" s="113"/>
      <c r="X171" s="113"/>
      <c r="Y171" s="113"/>
    </row>
    <row r="172" spans="17:25" x14ac:dyDescent="0.3">
      <c r="Q172" s="113"/>
      <c r="R172" s="113"/>
      <c r="S172" s="113"/>
      <c r="T172" s="113"/>
      <c r="U172" s="113"/>
      <c r="V172" s="113"/>
      <c r="W172" s="113"/>
      <c r="X172" s="113"/>
      <c r="Y172" s="113"/>
    </row>
    <row r="173" spans="17:25" x14ac:dyDescent="0.3">
      <c r="Q173" s="113"/>
      <c r="R173" s="113"/>
      <c r="S173" s="113"/>
      <c r="T173" s="113"/>
      <c r="U173" s="113"/>
      <c r="V173" s="113"/>
      <c r="W173" s="113"/>
      <c r="X173" s="113"/>
      <c r="Y173" s="113"/>
    </row>
    <row r="174" spans="17:25" x14ac:dyDescent="0.3">
      <c r="Q174" s="113"/>
      <c r="R174" s="113"/>
      <c r="S174" s="113"/>
      <c r="T174" s="113"/>
      <c r="U174" s="113"/>
      <c r="V174" s="113"/>
      <c r="W174" s="113"/>
      <c r="X174" s="113"/>
      <c r="Y174" s="113"/>
    </row>
    <row r="175" spans="17:25" x14ac:dyDescent="0.3">
      <c r="Q175" s="113"/>
      <c r="R175" s="113"/>
      <c r="S175" s="113"/>
      <c r="T175" s="113"/>
      <c r="U175" s="113"/>
      <c r="V175" s="113"/>
      <c r="W175" s="113"/>
      <c r="X175" s="113"/>
      <c r="Y175" s="113"/>
    </row>
    <row r="176" spans="17:25" x14ac:dyDescent="0.3">
      <c r="Q176" s="113"/>
      <c r="R176" s="113"/>
      <c r="S176" s="113"/>
      <c r="T176" s="113"/>
      <c r="U176" s="113"/>
      <c r="V176" s="113"/>
      <c r="W176" s="113"/>
      <c r="X176" s="113"/>
      <c r="Y176" s="113"/>
    </row>
    <row r="177" spans="17:25" x14ac:dyDescent="0.3">
      <c r="Q177" s="113"/>
      <c r="R177" s="113"/>
      <c r="S177" s="113"/>
      <c r="T177" s="113"/>
      <c r="U177" s="113"/>
      <c r="V177" s="113"/>
      <c r="W177" s="113"/>
      <c r="X177" s="113"/>
      <c r="Y177" s="113"/>
    </row>
    <row r="178" spans="17:25" x14ac:dyDescent="0.3">
      <c r="Q178" s="113"/>
      <c r="R178" s="113"/>
      <c r="S178" s="113"/>
      <c r="T178" s="113"/>
      <c r="U178" s="113"/>
      <c r="V178" s="113"/>
      <c r="W178" s="113"/>
      <c r="X178" s="113"/>
      <c r="Y178" s="113"/>
    </row>
    <row r="179" spans="17:25" x14ac:dyDescent="0.3">
      <c r="Q179" s="113"/>
      <c r="R179" s="113"/>
      <c r="S179" s="113"/>
      <c r="T179" s="113"/>
      <c r="U179" s="113"/>
      <c r="V179" s="113"/>
      <c r="W179" s="113"/>
      <c r="X179" s="113"/>
      <c r="Y179" s="113"/>
    </row>
    <row r="180" spans="17:25" x14ac:dyDescent="0.3">
      <c r="Q180" s="113"/>
      <c r="R180" s="113"/>
      <c r="S180" s="113"/>
      <c r="T180" s="113"/>
      <c r="U180" s="113"/>
      <c r="V180" s="113"/>
      <c r="W180" s="113"/>
      <c r="X180" s="113"/>
      <c r="Y180" s="113"/>
    </row>
    <row r="181" spans="17:25" x14ac:dyDescent="0.3">
      <c r="Q181" s="113"/>
      <c r="R181" s="113"/>
      <c r="S181" s="113"/>
      <c r="T181" s="113"/>
      <c r="U181" s="113"/>
      <c r="V181" s="113"/>
      <c r="W181" s="113"/>
      <c r="X181" s="113"/>
      <c r="Y181" s="113"/>
    </row>
    <row r="182" spans="17:25" x14ac:dyDescent="0.3">
      <c r="Q182" s="113"/>
      <c r="R182" s="113"/>
      <c r="S182" s="113"/>
      <c r="T182" s="113"/>
      <c r="U182" s="113"/>
      <c r="V182" s="113"/>
      <c r="W182" s="113"/>
      <c r="X182" s="113"/>
      <c r="Y182" s="113"/>
    </row>
  </sheetData>
  <mergeCells count="242">
    <mergeCell ref="B1:C1"/>
    <mergeCell ref="K2:L2"/>
    <mergeCell ref="A3:A90"/>
    <mergeCell ref="B3:B90"/>
    <mergeCell ref="C3:C28"/>
    <mergeCell ref="D3:D12"/>
    <mergeCell ref="E3:E12"/>
    <mergeCell ref="G3:G12"/>
    <mergeCell ref="H3:H4"/>
    <mergeCell ref="H7:H8"/>
    <mergeCell ref="J3:J4"/>
    <mergeCell ref="H5:H6"/>
    <mergeCell ref="J5:J6"/>
    <mergeCell ref="J7:J8"/>
    <mergeCell ref="H11:H12"/>
    <mergeCell ref="J11:J12"/>
    <mergeCell ref="D13:D18"/>
    <mergeCell ref="E13:E18"/>
    <mergeCell ref="G13:G18"/>
    <mergeCell ref="H13:H18"/>
    <mergeCell ref="I13:I18"/>
    <mergeCell ref="J13:J14"/>
    <mergeCell ref="J15:J16"/>
    <mergeCell ref="J17:J18"/>
    <mergeCell ref="F3:F12"/>
    <mergeCell ref="F13:F18"/>
    <mergeCell ref="H9:H10"/>
    <mergeCell ref="J9:J10"/>
    <mergeCell ref="I3:I12"/>
    <mergeCell ref="D19:D22"/>
    <mergeCell ref="E19:E20"/>
    <mergeCell ref="G19:G20"/>
    <mergeCell ref="H19:H20"/>
    <mergeCell ref="J19:J20"/>
    <mergeCell ref="E21:E22"/>
    <mergeCell ref="G21:G22"/>
    <mergeCell ref="H21:H22"/>
    <mergeCell ref="J21:J22"/>
    <mergeCell ref="F19:F22"/>
    <mergeCell ref="I19:I22"/>
    <mergeCell ref="D23:D28"/>
    <mergeCell ref="E23:E28"/>
    <mergeCell ref="G23:G28"/>
    <mergeCell ref="H23:H24"/>
    <mergeCell ref="J23:J24"/>
    <mergeCell ref="J31:J32"/>
    <mergeCell ref="H25:H26"/>
    <mergeCell ref="J25:J26"/>
    <mergeCell ref="H27:H28"/>
    <mergeCell ref="J27:J28"/>
    <mergeCell ref="F23:F28"/>
    <mergeCell ref="F29:F36"/>
    <mergeCell ref="J33:J34"/>
    <mergeCell ref="H35:H36"/>
    <mergeCell ref="J35:J36"/>
    <mergeCell ref="J29:J30"/>
    <mergeCell ref="I23:I28"/>
    <mergeCell ref="I29:I36"/>
    <mergeCell ref="C37:C38"/>
    <mergeCell ref="D37:D38"/>
    <mergeCell ref="E37:E38"/>
    <mergeCell ref="G37:G38"/>
    <mergeCell ref="H37:H38"/>
    <mergeCell ref="I37:I38"/>
    <mergeCell ref="C29:C36"/>
    <mergeCell ref="D29:D36"/>
    <mergeCell ref="E29:E36"/>
    <mergeCell ref="G29:G36"/>
    <mergeCell ref="H29:H30"/>
    <mergeCell ref="H33:H34"/>
    <mergeCell ref="H31:H32"/>
    <mergeCell ref="F37:F38"/>
    <mergeCell ref="H39:H40"/>
    <mergeCell ref="J39:J40"/>
    <mergeCell ref="H41:H42"/>
    <mergeCell ref="J41:J42"/>
    <mergeCell ref="G45:G50"/>
    <mergeCell ref="H45:H50"/>
    <mergeCell ref="J45:J46"/>
    <mergeCell ref="J47:J48"/>
    <mergeCell ref="J49:J50"/>
    <mergeCell ref="I39:I44"/>
    <mergeCell ref="I45:I50"/>
    <mergeCell ref="D51:D58"/>
    <mergeCell ref="E51:E58"/>
    <mergeCell ref="G51:G52"/>
    <mergeCell ref="H51:H52"/>
    <mergeCell ref="H75:H76"/>
    <mergeCell ref="F73:F78"/>
    <mergeCell ref="J51:J52"/>
    <mergeCell ref="G55:G56"/>
    <mergeCell ref="H55:H56"/>
    <mergeCell ref="J55:J56"/>
    <mergeCell ref="I51:I58"/>
    <mergeCell ref="I59:I64"/>
    <mergeCell ref="I65:I72"/>
    <mergeCell ref="I73:I78"/>
    <mergeCell ref="C39:C64"/>
    <mergeCell ref="D39:D44"/>
    <mergeCell ref="E39:E44"/>
    <mergeCell ref="G39:G44"/>
    <mergeCell ref="H67:H68"/>
    <mergeCell ref="D45:D50"/>
    <mergeCell ref="E45:E50"/>
    <mergeCell ref="F39:F44"/>
    <mergeCell ref="F45:F50"/>
    <mergeCell ref="F51:F58"/>
    <mergeCell ref="F59:F64"/>
    <mergeCell ref="F65:F72"/>
    <mergeCell ref="C65:C78"/>
    <mergeCell ref="D65:D72"/>
    <mergeCell ref="E65:E72"/>
    <mergeCell ref="G65:G66"/>
    <mergeCell ref="H65:H66"/>
    <mergeCell ref="G67:G68"/>
    <mergeCell ref="D59:D64"/>
    <mergeCell ref="E59:E64"/>
    <mergeCell ref="G59:G60"/>
    <mergeCell ref="H59:H60"/>
    <mergeCell ref="G61:G62"/>
    <mergeCell ref="H61:H62"/>
    <mergeCell ref="AA13:AA90"/>
    <mergeCell ref="J71:J72"/>
    <mergeCell ref="C79:C90"/>
    <mergeCell ref="D79:D82"/>
    <mergeCell ref="E79:E82"/>
    <mergeCell ref="G79:G82"/>
    <mergeCell ref="H79:H80"/>
    <mergeCell ref="D73:D78"/>
    <mergeCell ref="E73:E78"/>
    <mergeCell ref="D83:D90"/>
    <mergeCell ref="E83:E90"/>
    <mergeCell ref="G83:G84"/>
    <mergeCell ref="G77:G78"/>
    <mergeCell ref="H77:H78"/>
    <mergeCell ref="H81:H82"/>
    <mergeCell ref="G73:G74"/>
    <mergeCell ref="H73:H74"/>
    <mergeCell ref="G75:G76"/>
    <mergeCell ref="J73:J74"/>
    <mergeCell ref="J75:J76"/>
    <mergeCell ref="F79:F82"/>
    <mergeCell ref="F83:F90"/>
    <mergeCell ref="G85:G86"/>
    <mergeCell ref="H85:H86"/>
    <mergeCell ref="E1:AB1"/>
    <mergeCell ref="AA3:AA12"/>
    <mergeCell ref="Z3:Z12"/>
    <mergeCell ref="AB3:AB90"/>
    <mergeCell ref="G89:G90"/>
    <mergeCell ref="H89:H90"/>
    <mergeCell ref="H83:H84"/>
    <mergeCell ref="J83:J84"/>
    <mergeCell ref="G87:G88"/>
    <mergeCell ref="H87:H88"/>
    <mergeCell ref="J87:J88"/>
    <mergeCell ref="J77:J78"/>
    <mergeCell ref="J89:J90"/>
    <mergeCell ref="J59:J60"/>
    <mergeCell ref="G63:G64"/>
    <mergeCell ref="H63:H64"/>
    <mergeCell ref="J63:J64"/>
    <mergeCell ref="J37:J38"/>
    <mergeCell ref="H43:H44"/>
    <mergeCell ref="J43:J44"/>
    <mergeCell ref="J79:J80"/>
    <mergeCell ref="G71:G72"/>
    <mergeCell ref="H71:H72"/>
    <mergeCell ref="Z13:Z90"/>
    <mergeCell ref="J81:J82"/>
    <mergeCell ref="J57:J58"/>
    <mergeCell ref="J85:J86"/>
    <mergeCell ref="G69:G70"/>
    <mergeCell ref="H69:H70"/>
    <mergeCell ref="H53:H54"/>
    <mergeCell ref="J53:J54"/>
    <mergeCell ref="G57:G58"/>
    <mergeCell ref="H57:H58"/>
    <mergeCell ref="J67:J68"/>
    <mergeCell ref="J69:J70"/>
    <mergeCell ref="J65:J66"/>
    <mergeCell ref="J61:J62"/>
    <mergeCell ref="G53:G54"/>
    <mergeCell ref="I79:I82"/>
    <mergeCell ref="I83:I90"/>
    <mergeCell ref="V83:V90"/>
    <mergeCell ref="W83:W90"/>
    <mergeCell ref="X83:X90"/>
    <mergeCell ref="Y83:Y90"/>
    <mergeCell ref="V65:V72"/>
    <mergeCell ref="W65:W72"/>
    <mergeCell ref="X65:X72"/>
    <mergeCell ref="Y65:Y72"/>
    <mergeCell ref="V29:V36"/>
    <mergeCell ref="W29:W36"/>
    <mergeCell ref="X29:X36"/>
    <mergeCell ref="Y29:Y36"/>
    <mergeCell ref="V37:V38"/>
    <mergeCell ref="W37:W38"/>
    <mergeCell ref="X37:X38"/>
    <mergeCell ref="Y37:Y38"/>
    <mergeCell ref="V39:V44"/>
    <mergeCell ref="W39:W44"/>
    <mergeCell ref="X39:X44"/>
    <mergeCell ref="Y39:Y44"/>
    <mergeCell ref="Y79:Y82"/>
    <mergeCell ref="V45:V50"/>
    <mergeCell ref="W45:W50"/>
    <mergeCell ref="X45:X50"/>
    <mergeCell ref="Y45:Y50"/>
    <mergeCell ref="V51:V58"/>
    <mergeCell ref="W51:W58"/>
    <mergeCell ref="X51:X58"/>
    <mergeCell ref="Y51:Y58"/>
    <mergeCell ref="V59:V64"/>
    <mergeCell ref="W59:W64"/>
    <mergeCell ref="X59:X64"/>
    <mergeCell ref="Y59:Y64"/>
    <mergeCell ref="Q95:U95"/>
    <mergeCell ref="V3:V12"/>
    <mergeCell ref="W3:W12"/>
    <mergeCell ref="X3:X12"/>
    <mergeCell ref="Y3:Y12"/>
    <mergeCell ref="V13:V18"/>
    <mergeCell ref="W13:W18"/>
    <mergeCell ref="X13:X18"/>
    <mergeCell ref="Y13:Y18"/>
    <mergeCell ref="V19:V22"/>
    <mergeCell ref="W19:W22"/>
    <mergeCell ref="X19:X22"/>
    <mergeCell ref="Y19:Y22"/>
    <mergeCell ref="V23:V28"/>
    <mergeCell ref="W23:W28"/>
    <mergeCell ref="X23:X28"/>
    <mergeCell ref="Y23:Y28"/>
    <mergeCell ref="V73:V78"/>
    <mergeCell ref="W73:W78"/>
    <mergeCell ref="X73:X78"/>
    <mergeCell ref="Y73:Y78"/>
    <mergeCell ref="V79:V82"/>
    <mergeCell ref="W79:W82"/>
    <mergeCell ref="X79:X82"/>
  </mergeCells>
  <conditionalFormatting sqref="Q97:T97">
    <cfRule type="iconSet" priority="1">
      <iconSet iconSet="3Symbols">
        <cfvo type="percent" val="0"/>
        <cfvo type="percent" val="33"/>
        <cfvo type="percent" val="67"/>
      </iconSet>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ormato xmlns="f0c61b97-4c09-473c-9988-87dcc3f27085">/Style%20Library/Images/xls.svg</Formato>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B66FA79A4C75C4C8ADCA29BA28DAD83" ma:contentTypeVersion="1" ma:contentTypeDescription="Crear nuevo documento." ma:contentTypeScope="" ma:versionID="32338776ca1ae829334985c7a9458fc0">
  <xsd:schema xmlns:xsd="http://www.w3.org/2001/XMLSchema" xmlns:xs="http://www.w3.org/2001/XMLSchema" xmlns:p="http://schemas.microsoft.com/office/2006/metadata/properties" xmlns:ns2="f0c61b97-4c09-473c-9988-87dcc3f27085" targetNamespace="http://schemas.microsoft.com/office/2006/metadata/properties" ma:root="true" ma:fieldsID="3ccc4cdd98b4f51488bb752a87dfcfb1" ns2:_="">
    <xsd:import namespace="f0c61b97-4c09-473c-9988-87dcc3f27085"/>
    <xsd:element name="properties">
      <xsd:complexType>
        <xsd:sequence>
          <xsd:element name="documentManagement">
            <xsd:complexType>
              <xsd:all>
                <xsd:element ref="ns2:Forma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c61b97-4c09-473c-9988-87dcc3f27085" elementFormDefault="qualified">
    <xsd:import namespace="http://schemas.microsoft.com/office/2006/documentManagement/types"/>
    <xsd:import namespace="http://schemas.microsoft.com/office/infopath/2007/PartnerControls"/>
    <xsd:element name="Formato" ma:index="8" nillable="true" ma:displayName="Formato" ma:default="/Style%20Library/Images/xls.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7979F5-B046-4026-B7A7-91B653C0B10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f0c61b97-4c09-473c-9988-87dcc3f27085"/>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ACE7B4B2-5D4B-4597-A1C0-842A118BA1E5}">
  <ds:schemaRefs>
    <ds:schemaRef ds:uri="http://schemas.microsoft.com/sharepoint/v3/contenttype/forms"/>
  </ds:schemaRefs>
</ds:datastoreItem>
</file>

<file path=customXml/itemProps3.xml><?xml version="1.0" encoding="utf-8"?>
<ds:datastoreItem xmlns:ds="http://schemas.openxmlformats.org/officeDocument/2006/customXml" ds:itemID="{A6FA93E5-2E33-4203-8163-739D4CDFC5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c61b97-4c09-473c-9988-87dcc3f270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11</vt:i4>
      </vt:variant>
    </vt:vector>
  </HeadingPairs>
  <TitlesOfParts>
    <vt:vector size="21" baseType="lpstr">
      <vt:lpstr>PORTADA</vt:lpstr>
      <vt:lpstr> 1. INSTITUCIONALIDAD II TRIM</vt:lpstr>
      <vt:lpstr>2. CONECTIVIDAD II TRIM</vt:lpstr>
      <vt:lpstr> 3. COMPETITIVIDAD II TRIM</vt:lpstr>
      <vt:lpstr>4. INFRAESTRUCTURA P TRANSFORMA</vt:lpstr>
      <vt:lpstr>5. SOSTENIBILIDAD AMBIENTAL II </vt:lpstr>
      <vt:lpstr>6. INDUSTRIA CAD SUM. II TRIM</vt:lpstr>
      <vt:lpstr>7. SEG OPERACIONAL Y AVIACION C</vt:lpstr>
      <vt:lpstr>8. DESARROLLO DEL TALENTO HUMAN</vt:lpstr>
      <vt:lpstr>9. CONSOLIDACION DE LA TRANFORM</vt:lpstr>
      <vt:lpstr>' 1. INSTITUCIONALIDAD II TRIM'!Área_de_impresión</vt:lpstr>
      <vt:lpstr>' 3. COMPETITIVIDAD II TRIM'!Área_de_impresión</vt:lpstr>
      <vt:lpstr>'2. CONECTIVIDAD II TRIM'!Área_de_impresión</vt:lpstr>
      <vt:lpstr>'6. INDUSTRIA CAD SUM. II TRIM'!Área_de_impresión</vt:lpstr>
      <vt:lpstr>'7. SEG OPERACIONAL Y AVIACION C'!Área_de_impresión</vt:lpstr>
      <vt:lpstr>'9. CONSOLIDACION DE LA TRANFORM'!Área_de_impresión</vt:lpstr>
      <vt:lpstr>PORTADA!Área_de_impresión</vt:lpstr>
      <vt:lpstr>' 1. INSTITUCIONALIDAD II TRIM'!Títulos_a_imprimir</vt:lpstr>
      <vt:lpstr>' 3. COMPETITIVIDAD II TRIM'!Títulos_a_imprimir</vt:lpstr>
      <vt:lpstr>'5. SOSTENIBILIDAD AMBIENTAL II '!Títulos_a_imprimir</vt:lpstr>
      <vt:lpstr>'7. SEG OPERACIONAL Y AVIACION C'!Títulos_a_imprimir</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MATRIZ EVALUADA II T PLAN DE ACCIÓN 2023 V3</dc:title>
  <dc:subject/>
  <dc:creator>OFICINA ASESORA DE PLANEACIÓN</dc:creator>
  <cp:keywords>UAE AERONAUTICA CIVIL</cp:keywords>
  <dc:description/>
  <cp:lastModifiedBy>ALVARO</cp:lastModifiedBy>
  <cp:revision/>
  <dcterms:created xsi:type="dcterms:W3CDTF">2022-05-05T00:57:25Z</dcterms:created>
  <dcterms:modified xsi:type="dcterms:W3CDTF">2023-09-27T20:59:48Z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0x010100CB66FA79A4C75C4C8ADCA29BA28DAD83</vt:lpwstr>
  </property>
  <property fmtid="{D5CDD505-2E9C-101B-9397-08002B2CF9AE}" pid="3" name="MediaServiceImageTags">
    <vt:lpwstr/>
  </property>
</Properties>
</file>